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TEAMS\Reports &amp; Communications\Website-OAG KEEP\"/>
    </mc:Choice>
  </mc:AlternateContent>
  <bookViews>
    <workbookView xWindow="0" yWindow="0" windowWidth="28800" windowHeight="13335"/>
  </bookViews>
  <sheets>
    <sheet name=" Internet Summary AG" sheetId="12" r:id="rId1"/>
    <sheet name="Internet AG-classification " sheetId="11" r:id="rId2"/>
    <sheet name="Audit and Risk - Gifts" sheetId="26" r:id="rId3"/>
    <sheet name="Audit &amp; Risk" sheetId="10" r:id="rId4"/>
    <sheet name="Cost analysis  Expensed" sheetId="6" r:id="rId5"/>
    <sheet name="Gifts" sheetId="9" r:id="rId6"/>
    <sheet name="Actual Accrual Excluded" sheetId="18" r:id="rId7"/>
    <sheet name="Data 55000-73295 010718-311218" sheetId="23" r:id="rId8"/>
    <sheet name="Costs J Ryan pre 010718" sheetId="27" r:id="rId9"/>
    <sheet name="FP (Visa) DAG" sheetId="2" r:id="rId10"/>
    <sheet name="FP (Visa) AG" sheetId="1" r:id="rId11"/>
  </sheets>
  <definedNames>
    <definedName name="_xlnm._FilterDatabase" localSheetId="6" hidden="1">'Actual Accrual Excluded'!$A$5:$T$565</definedName>
    <definedName name="_xlnm._FilterDatabase" localSheetId="3" hidden="1">'Audit &amp; Risk'!$A$3:$F$73</definedName>
    <definedName name="_xlnm._FilterDatabase" localSheetId="4" hidden="1">'Cost analysis  Expensed'!$A$1:$I$61</definedName>
    <definedName name="_xlnm._FilterDatabase" localSheetId="10" hidden="1">'FP (Visa) AG'!#REF!</definedName>
    <definedName name="_xlnm._FilterDatabase" localSheetId="5" hidden="1">Gifts!#REF!</definedName>
    <definedName name="_xlnm.Print_Area" localSheetId="0">' Internet Summary AG'!$A$1:$D$73</definedName>
    <definedName name="_xlnm.Print_Area" localSheetId="6">'Actual Accrual Excluded'!$A$4:$I$570</definedName>
    <definedName name="_xlnm.Print_Area" localSheetId="2">'Audit and Risk - Gifts'!$A$1:$H$368</definedName>
    <definedName name="_xlnm.Print_Area" localSheetId="4">'Cost analysis  Expensed'!$A$1:$H$329</definedName>
    <definedName name="_xlnm.Print_Area" localSheetId="10">'FP (Visa) AG'!#REF!</definedName>
    <definedName name="_xlnm.Print_Area" localSheetId="1">'Internet AG-classification '!$A$1:$D$128</definedName>
    <definedName name="_xlnm.Print_Titles" localSheetId="6">'Actual Accrual Excluded'!$4:$5</definedName>
    <definedName name="_xlnm.Print_Titles" localSheetId="3">'Audit &amp; Risk'!$1:$1</definedName>
  </definedNames>
  <calcPr calcId="152511"/>
</workbook>
</file>

<file path=xl/calcChain.xml><?xml version="1.0" encoding="utf-8"?>
<calcChain xmlns="http://schemas.openxmlformats.org/spreadsheetml/2006/main">
  <c r="B7" i="12" l="1"/>
  <c r="B6" i="12"/>
  <c r="B5" i="12"/>
  <c r="D13" i="10" l="1"/>
  <c r="D7" i="10"/>
  <c r="D4" i="10"/>
  <c r="B96" i="11"/>
  <c r="B34" i="12" l="1"/>
  <c r="B49" i="12" l="1"/>
  <c r="B33" i="12"/>
  <c r="B32" i="12"/>
  <c r="B29" i="12"/>
  <c r="B16" i="12"/>
  <c r="B23" i="12" s="1"/>
  <c r="B37" i="12" l="1"/>
  <c r="B95" i="11"/>
  <c r="B94" i="11"/>
  <c r="B91" i="11"/>
  <c r="B104" i="11"/>
  <c r="B98" i="11" l="1"/>
  <c r="B82" i="11"/>
  <c r="B88" i="11" s="1"/>
  <c r="B28" i="11"/>
  <c r="B6" i="11"/>
  <c r="B11" i="11"/>
  <c r="B10" i="11"/>
  <c r="B5" i="11"/>
  <c r="B48" i="11"/>
  <c r="D199" i="10" l="1"/>
  <c r="D61" i="10"/>
  <c r="D60" i="10"/>
  <c r="D56" i="10"/>
  <c r="D50" i="10"/>
  <c r="D46" i="10"/>
  <c r="D43" i="10"/>
  <c r="D34" i="10"/>
  <c r="D28" i="10"/>
  <c r="D21" i="10"/>
  <c r="D15" i="10"/>
  <c r="D10" i="10"/>
  <c r="D62" i="10" l="1"/>
  <c r="D78" i="10"/>
  <c r="D81" i="10"/>
  <c r="D79" i="10"/>
  <c r="D73" i="10"/>
  <c r="D74" i="10"/>
  <c r="D196" i="10"/>
  <c r="D193" i="10"/>
  <c r="D182" i="10"/>
  <c r="D174" i="10"/>
  <c r="D172" i="10"/>
  <c r="D169" i="10"/>
  <c r="D165" i="10"/>
  <c r="D164" i="10"/>
  <c r="D161" i="10"/>
  <c r="D157" i="10"/>
  <c r="D153" i="10"/>
  <c r="D149" i="10"/>
  <c r="D145" i="10"/>
  <c r="D143" i="10"/>
  <c r="D134" i="10"/>
  <c r="D96" i="10"/>
  <c r="D88" i="10"/>
  <c r="D91" i="10" s="1"/>
  <c r="D83" i="10"/>
  <c r="D80" i="10"/>
  <c r="D65" i="10"/>
  <c r="D71" i="10" s="1"/>
  <c r="J11" i="27"/>
  <c r="J7" i="27"/>
  <c r="J5" i="27"/>
  <c r="J3" i="27"/>
  <c r="H11" i="27"/>
  <c r="E76" i="6"/>
  <c r="D567" i="18"/>
  <c r="D349" i="18"/>
  <c r="D324" i="6"/>
  <c r="D302" i="6"/>
  <c r="D100" i="6"/>
  <c r="D85" i="10" l="1"/>
  <c r="D197" i="10"/>
  <c r="D569" i="18"/>
  <c r="D97" i="10" l="1"/>
  <c r="D95" i="26"/>
  <c r="D92" i="26"/>
  <c r="D81" i="26"/>
  <c r="D73" i="26"/>
  <c r="D71" i="26"/>
  <c r="D68" i="26"/>
  <c r="D64" i="26"/>
  <c r="D63" i="26"/>
  <c r="D60" i="26"/>
  <c r="D56" i="26"/>
  <c r="D52" i="26"/>
  <c r="D48" i="26"/>
  <c r="D44" i="26"/>
  <c r="D42" i="26"/>
  <c r="D33" i="26"/>
  <c r="D100" i="26" l="1"/>
  <c r="B17" i="11"/>
  <c r="B16" i="11"/>
  <c r="B15" i="11"/>
  <c r="B14" i="11"/>
  <c r="B13" i="11"/>
  <c r="B9" i="11"/>
  <c r="B8" i="11"/>
  <c r="B12" i="11" s="1"/>
  <c r="B4" i="11"/>
  <c r="B3" i="11"/>
  <c r="B35" i="11"/>
  <c r="B45" i="11" s="1"/>
  <c r="B29" i="11"/>
  <c r="B33" i="11" s="1"/>
  <c r="B18" i="11" l="1"/>
  <c r="B7" i="11"/>
  <c r="D113" i="6"/>
  <c r="D92" i="6"/>
  <c r="D95" i="6" s="1"/>
  <c r="D163" i="6" l="1"/>
  <c r="D123" i="6"/>
  <c r="D135" i="6"/>
  <c r="R48" i="2"/>
  <c r="D139" i="6" l="1"/>
  <c r="D166" i="6"/>
  <c r="D144" i="6"/>
  <c r="D142" i="6"/>
  <c r="D134" i="6"/>
  <c r="D119" i="6" l="1"/>
  <c r="D87" i="6"/>
  <c r="D61" i="6" l="1"/>
  <c r="E317" i="6"/>
  <c r="D85" i="6" l="1"/>
  <c r="D80" i="6"/>
  <c r="E82" i="6" s="1"/>
  <c r="D83" i="6"/>
  <c r="E85" i="6" l="1"/>
  <c r="D89" i="6"/>
  <c r="D152" i="6"/>
  <c r="D104" i="6"/>
  <c r="D65" i="6"/>
  <c r="D71" i="6" s="1"/>
  <c r="D60" i="6"/>
  <c r="D56" i="6" l="1"/>
  <c r="D34" i="6"/>
  <c r="D46" i="6"/>
  <c r="D43" i="6"/>
  <c r="D28" i="6"/>
  <c r="G80" i="1" l="1"/>
  <c r="O28" i="1"/>
  <c r="G70" i="2"/>
  <c r="G71" i="2"/>
  <c r="G72" i="2"/>
  <c r="G73" i="2"/>
  <c r="G74" i="2"/>
  <c r="G75" i="2"/>
  <c r="G76" i="2"/>
  <c r="G77" i="2"/>
  <c r="G78" i="2"/>
  <c r="G69" i="2"/>
  <c r="G55" i="2"/>
  <c r="G56" i="2"/>
  <c r="G57" i="2"/>
  <c r="G58" i="2"/>
  <c r="G59" i="2"/>
  <c r="G60" i="2"/>
  <c r="G61" i="2"/>
  <c r="G62" i="2"/>
  <c r="G63" i="2"/>
  <c r="G64" i="2"/>
  <c r="G54" i="2"/>
  <c r="G65" i="2" s="1"/>
  <c r="G69" i="1"/>
  <c r="G71" i="1" s="1"/>
  <c r="G58" i="1"/>
  <c r="G59" i="1"/>
  <c r="G60" i="1"/>
  <c r="G61" i="1"/>
  <c r="G62" i="1"/>
  <c r="G63" i="1"/>
  <c r="G64" i="1"/>
  <c r="G57" i="1"/>
  <c r="G43" i="1"/>
  <c r="G44" i="1"/>
  <c r="G45" i="1"/>
  <c r="G46" i="1"/>
  <c r="G47" i="1"/>
  <c r="G48" i="1"/>
  <c r="G49" i="1"/>
  <c r="G50" i="1"/>
  <c r="G51" i="1"/>
  <c r="G52" i="1"/>
  <c r="G42" i="1"/>
  <c r="G79" i="2" l="1"/>
  <c r="G65" i="1"/>
  <c r="G53" i="1"/>
  <c r="H561" i="23"/>
  <c r="D127" i="6"/>
  <c r="D15" i="6"/>
  <c r="D131" i="6" l="1"/>
  <c r="D115" i="6"/>
  <c r="D167" i="6" s="1"/>
  <c r="D50" i="6"/>
  <c r="D21" i="6"/>
  <c r="D7" i="6"/>
  <c r="D4" i="6"/>
  <c r="D13" i="6"/>
  <c r="D326" i="6" l="1"/>
  <c r="D10" i="6"/>
  <c r="D62" i="6" s="1"/>
  <c r="D101" i="6" s="1"/>
  <c r="D325" i="6" s="1"/>
  <c r="D327" i="6" l="1"/>
  <c r="G43" i="2"/>
  <c r="G44" i="2"/>
  <c r="G45" i="2"/>
  <c r="G46" i="2"/>
  <c r="G47" i="2"/>
  <c r="G48" i="2"/>
  <c r="G49" i="2"/>
  <c r="G35" i="2"/>
  <c r="G36" i="2"/>
  <c r="G37" i="2"/>
  <c r="G42" i="2"/>
  <c r="G27" i="2"/>
  <c r="G28" i="2"/>
  <c r="G29" i="2"/>
  <c r="G30" i="2"/>
  <c r="G31" i="2"/>
  <c r="G32" i="2"/>
  <c r="G33" i="2"/>
  <c r="G34" i="2"/>
  <c r="G18" i="2"/>
  <c r="G19" i="2"/>
  <c r="G20" i="2"/>
  <c r="G21" i="2"/>
  <c r="G22" i="2"/>
  <c r="G85" i="2" s="1"/>
  <c r="G5" i="2"/>
  <c r="G6" i="2"/>
  <c r="G7" i="2"/>
  <c r="G8" i="2"/>
  <c r="G9" i="2"/>
  <c r="G10" i="2"/>
  <c r="G11" i="2"/>
  <c r="G12" i="2"/>
  <c r="G84" i="2" s="1"/>
  <c r="G17" i="2"/>
  <c r="G4" i="2"/>
  <c r="G38" i="2" l="1"/>
  <c r="G50" i="2"/>
  <c r="G83" i="2"/>
  <c r="G13" i="2"/>
  <c r="G23" i="2"/>
  <c r="G31" i="1"/>
  <c r="G33" i="1"/>
  <c r="G34" i="1"/>
  <c r="G35" i="1"/>
  <c r="G36" i="1"/>
  <c r="G37" i="1"/>
  <c r="G29" i="1"/>
  <c r="G30" i="1" s="1"/>
  <c r="G20" i="1"/>
  <c r="G21" i="1"/>
  <c r="G22" i="1"/>
  <c r="G23" i="1"/>
  <c r="G24" i="1"/>
  <c r="G6" i="1"/>
  <c r="G7" i="1"/>
  <c r="G8" i="1"/>
  <c r="G9" i="1"/>
  <c r="G10" i="1"/>
  <c r="G11" i="1"/>
  <c r="G12" i="1"/>
  <c r="G13" i="1"/>
  <c r="G14" i="1"/>
  <c r="G15" i="1"/>
  <c r="G5" i="1"/>
  <c r="G76" i="1" l="1"/>
  <c r="G82" i="2"/>
  <c r="G87" i="2" s="1"/>
  <c r="G91" i="2" s="1"/>
  <c r="G38" i="1"/>
  <c r="G25" i="1"/>
  <c r="G16" i="1"/>
  <c r="G75" i="1" l="1"/>
  <c r="G78" i="1" s="1"/>
  <c r="B49" i="11" l="1"/>
  <c r="B77" i="11"/>
  <c r="B109" i="11" l="1"/>
  <c r="B63" i="11"/>
  <c r="B79" i="11" s="1"/>
  <c r="B111" i="11" s="1"/>
  <c r="B10" i="12" l="1"/>
  <c r="B64" i="12" s="1"/>
  <c r="B118" i="11" l="1"/>
  <c r="D329" i="6"/>
  <c r="D331" i="6" s="1"/>
</calcChain>
</file>

<file path=xl/comments1.xml><?xml version="1.0" encoding="utf-8"?>
<comments xmlns="http://schemas.openxmlformats.org/spreadsheetml/2006/main">
  <authors>
    <author>Fiona Hynd</author>
  </authors>
  <commentList>
    <comment ref="F38" authorId="0" shapeId="0">
      <text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Fleur</t>
        </r>
      </text>
    </comment>
  </commentList>
</comments>
</file>

<file path=xl/comments2.xml><?xml version="1.0" encoding="utf-8"?>
<comments xmlns="http://schemas.openxmlformats.org/spreadsheetml/2006/main">
  <authors>
    <author>Fiona Hynd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Fiona Hynd:</t>
        </r>
        <r>
          <rPr>
            <sz val="9"/>
            <color indexed="81"/>
            <rFont val="Tahoma"/>
            <family val="2"/>
          </rPr>
          <t xml:space="preserve">
Car hire S Walker 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</rPr>
          <t>Fiona Hynd</t>
        </r>
        <r>
          <rPr>
            <sz val="9"/>
            <color indexed="81"/>
            <rFont val="Tahoma"/>
            <family val="2"/>
          </rPr>
          <t xml:space="preserve">
Split 50/50 Alumni &amp; Ex AG/DAG </t>
        </r>
      </text>
    </comment>
    <comment ref="D85" authorId="0" shapeId="0">
      <text>
        <r>
          <rPr>
            <b/>
            <sz val="9"/>
            <color indexed="81"/>
            <rFont val="Tahoma"/>
            <family val="2"/>
          </rPr>
          <t>Fiona Hynd:</t>
        </r>
        <r>
          <rPr>
            <sz val="9"/>
            <color indexed="81"/>
            <rFont val="Tahoma"/>
            <family val="2"/>
          </rPr>
          <t xml:space="preserve">
Split 50/50 Alumni &amp; Ex AG/DAG </t>
        </r>
      </text>
    </comment>
    <comment ref="C204" authorId="0" shapeId="0">
      <text>
        <r>
          <rPr>
            <b/>
            <sz val="8"/>
            <color indexed="81"/>
            <rFont val="Tahoma"/>
            <family val="2"/>
          </rPr>
          <t>Fiona Hynd:</t>
        </r>
        <r>
          <rPr>
            <sz val="8"/>
            <color indexed="81"/>
            <rFont val="Tahoma"/>
            <family val="2"/>
          </rPr>
          <t xml:space="preserve">
Flowers charged CC920 PINV92674</t>
        </r>
      </text>
    </comment>
  </commentList>
</comments>
</file>

<file path=xl/comments3.xml><?xml version="1.0" encoding="utf-8"?>
<comments xmlns="http://schemas.openxmlformats.org/spreadsheetml/2006/main">
  <authors>
    <author>Fiona Hynd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Fiona Hynd:</t>
        </r>
        <r>
          <rPr>
            <sz val="9"/>
            <color indexed="81"/>
            <rFont val="Tahoma"/>
            <family val="2"/>
          </rPr>
          <t xml:space="preserve">
Expensed/Disclosed Jul18</t>
        </r>
      </text>
    </comment>
  </commentList>
</comments>
</file>

<file path=xl/sharedStrings.xml><?xml version="1.0" encoding="utf-8"?>
<sst xmlns="http://schemas.openxmlformats.org/spreadsheetml/2006/main" count="15959" uniqueCount="1686">
  <si>
    <t>Source Amount</t>
  </si>
  <si>
    <t>Amount Incl</t>
  </si>
  <si>
    <t>.</t>
  </si>
  <si>
    <t>Wgtn Combined Taxis</t>
  </si>
  <si>
    <t xml:space="preserve"> </t>
  </si>
  <si>
    <t>Date</t>
  </si>
  <si>
    <t>Flights</t>
  </si>
  <si>
    <t>Amount</t>
  </si>
  <si>
    <t>Type and purpose</t>
  </si>
  <si>
    <t>Cost category</t>
  </si>
  <si>
    <t>Domestic flights for client visits</t>
  </si>
  <si>
    <t>Domestic flights for conferences and other meetings</t>
  </si>
  <si>
    <t>Domestic flights for regional staff visits</t>
  </si>
  <si>
    <t>Domestic accommodation and meals for conferences and other meetings</t>
  </si>
  <si>
    <t>Domestic accommodation and meals for regional staff visits</t>
  </si>
  <si>
    <t>Domestic taxis for client visits, conferences and other meetings, regional staff visits</t>
  </si>
  <si>
    <t>Other</t>
  </si>
  <si>
    <t>Not disclosed</t>
  </si>
  <si>
    <t>Gifts&lt; $100</t>
  </si>
  <si>
    <t>Office of the Auditor-General</t>
  </si>
  <si>
    <t>Domestic Travel</t>
  </si>
  <si>
    <t>Expenses</t>
  </si>
  <si>
    <t>Amount (NZ$)</t>
  </si>
  <si>
    <t>Domestic accommodation &amp; meals to visit clients</t>
  </si>
  <si>
    <t>Domestic accommodation &amp; meals for conferences and other meetings</t>
  </si>
  <si>
    <t>Domestic accommodation &amp; meals for regional staff visits</t>
  </si>
  <si>
    <t>Domestic car hire for regional staff visits, client visits, conferences and other meetings</t>
  </si>
  <si>
    <t>Domestic taxis for regional staff visits, client visits, conferences and other meetings</t>
  </si>
  <si>
    <t>Domestic other travel for regional staff visits, client visits, conferences and other meetings</t>
  </si>
  <si>
    <t>Hospitality provided</t>
  </si>
  <si>
    <t xml:space="preserve">Total hospitality expenses </t>
  </si>
  <si>
    <t>Gifts &amp; Hospitality accepted (over $100 in estimated value)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</si>
  <si>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</si>
  <si>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</si>
  <si>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</si>
  <si>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</si>
  <si>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</si>
  <si>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</si>
  <si>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</si>
  <si>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</si>
  <si>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Overall total for disclosure (includes gifts)</t>
  </si>
  <si>
    <t>Credit card 
Non credit card</t>
  </si>
  <si>
    <t>Purpose</t>
  </si>
  <si>
    <t>Cost type</t>
  </si>
  <si>
    <t>Location</t>
  </si>
  <si>
    <t xml:space="preserve">Gifts </t>
  </si>
  <si>
    <t>Gifts received</t>
  </si>
  <si>
    <t>Date received</t>
  </si>
  <si>
    <t>Hospitality Accepted</t>
  </si>
  <si>
    <t>Source</t>
  </si>
  <si>
    <t>Gift detail</t>
  </si>
  <si>
    <t xml:space="preserve">Gift or Hospitality 
value </t>
  </si>
  <si>
    <t>Gift received</t>
  </si>
  <si>
    <t>Gift Location /Action</t>
  </si>
  <si>
    <t>Posting Date</t>
  </si>
  <si>
    <t>Document Date</t>
  </si>
  <si>
    <t>Document Type</t>
  </si>
  <si>
    <t>Document No.</t>
  </si>
  <si>
    <t>G/L Account No.</t>
  </si>
  <si>
    <t>External Document No.</t>
  </si>
  <si>
    <t>Cost Centre Code</t>
  </si>
  <si>
    <t>Job Code</t>
  </si>
  <si>
    <t>Task Code</t>
  </si>
  <si>
    <t>Source No.</t>
  </si>
  <si>
    <t>Source Name</t>
  </si>
  <si>
    <t>Gen. Posting Type</t>
  </si>
  <si>
    <t>Gen. Bus. Posting Group</t>
  </si>
  <si>
    <t>Gen. Prod. Posting Group</t>
  </si>
  <si>
    <t>Bal. Account Type</t>
  </si>
  <si>
    <t>Bal. Account No.</t>
  </si>
  <si>
    <t xml:space="preserve">Audit &amp; Risk 
Cost type </t>
  </si>
  <si>
    <t xml:space="preserve">Audit &amp; Risk 
Location </t>
  </si>
  <si>
    <t xml:space="preserve">Cost type
Audit &amp; Risk 
Internet </t>
  </si>
  <si>
    <t>Domestic travel</t>
  </si>
  <si>
    <t>International travel</t>
  </si>
  <si>
    <t>Gifts &gt;$100 disclosed Audit &amp; Risk/Internet</t>
  </si>
  <si>
    <t>Excluded costs</t>
  </si>
  <si>
    <t>Internet 
Cost 
Category</t>
  </si>
  <si>
    <t>BAU</t>
  </si>
  <si>
    <t>Adjustments</t>
  </si>
  <si>
    <t>Gift Response Action</t>
  </si>
  <si>
    <t>Advised Manager Or Mentor</t>
  </si>
  <si>
    <t>Advised Engagement Director</t>
  </si>
  <si>
    <t>Primary Data Source:  Independence Declaration</t>
  </si>
  <si>
    <t>Domestic car hire for client visits, conferences and other meetings, regional staff visits</t>
  </si>
  <si>
    <t>Domestic other travel client visits, conferences and other meetings, regional staff visits</t>
  </si>
  <si>
    <t>DAG Total</t>
  </si>
  <si>
    <t>Adjustments total</t>
  </si>
  <si>
    <t>Cost analysis total</t>
  </si>
  <si>
    <t>Gifts &gt;$100 (Categorised as Other)</t>
  </si>
  <si>
    <t>Bank of New Zealand</t>
  </si>
  <si>
    <t>Yes</t>
  </si>
  <si>
    <t>Auckland Co Op Taxis</t>
  </si>
  <si>
    <t>Gregory Schollum - Statement Report</t>
  </si>
  <si>
    <t>No</t>
  </si>
  <si>
    <t>Amount Tax</t>
  </si>
  <si>
    <t>&lt;$20</t>
  </si>
  <si>
    <t>N/a</t>
  </si>
  <si>
    <t>Greg Schollum</t>
  </si>
  <si>
    <t>$20-$50</t>
  </si>
  <si>
    <t>Drinks</t>
  </si>
  <si>
    <t>OVERHEADS</t>
  </si>
  <si>
    <t>GENERAL</t>
  </si>
  <si>
    <t>Purchase</t>
  </si>
  <si>
    <t>GLACC</t>
  </si>
  <si>
    <t>G/L Account</t>
  </si>
  <si>
    <t>Invoice</t>
  </si>
  <si>
    <t>DOMESTIC</t>
  </si>
  <si>
    <t>CB0999</t>
  </si>
  <si>
    <t>AUDIT&amp;RISK</t>
  </si>
  <si>
    <t>AL_ENTSECT</t>
  </si>
  <si>
    <t>OVERSEAS</t>
  </si>
  <si>
    <t>CO0106</t>
  </si>
  <si>
    <t>Orbit Corporate Travel Wellington</t>
  </si>
  <si>
    <t>AL_OSEAAUDITINST</t>
  </si>
  <si>
    <t>Car Hire</t>
  </si>
  <si>
    <t>Taxis</t>
  </si>
  <si>
    <t xml:space="preserve"> Other</t>
  </si>
  <si>
    <t xml:space="preserve">Date: </t>
  </si>
  <si>
    <t>Approved</t>
  </si>
  <si>
    <t xml:space="preserve">  </t>
  </si>
  <si>
    <t>Date:  ………………………………………………….</t>
  </si>
  <si>
    <t>…………………………………………………………………………………………………………………..</t>
  </si>
  <si>
    <t>Internet disclosure expenses</t>
  </si>
  <si>
    <t>Total other - Expenses</t>
  </si>
  <si>
    <t>Nova Cafe</t>
  </si>
  <si>
    <t>CT0180</t>
  </si>
  <si>
    <t>Thorndon Cafe Ltd T/A Cafe 93</t>
  </si>
  <si>
    <t>CTT023</t>
  </si>
  <si>
    <t>Australasian Council of Auditors- General TT</t>
  </si>
  <si>
    <t>Wellington Intl Airp</t>
  </si>
  <si>
    <t>CS194</t>
  </si>
  <si>
    <t>Sisters of Mercy New Zealand Trust</t>
  </si>
  <si>
    <t>SALARY</t>
  </si>
  <si>
    <t>Net</t>
  </si>
  <si>
    <t>Fusion Restaurant</t>
  </si>
  <si>
    <t>CN0009</t>
  </si>
  <si>
    <t>New World Thorndon (1472)</t>
  </si>
  <si>
    <t>CB141</t>
  </si>
  <si>
    <t>Blue Carrot Catering</t>
  </si>
  <si>
    <t>AL_OSEASDELEG</t>
  </si>
  <si>
    <t>Non credit card</t>
  </si>
  <si>
    <t>Green Cabs Ltd</t>
  </si>
  <si>
    <t>Auckland</t>
  </si>
  <si>
    <t>Dunedin</t>
  </si>
  <si>
    <t>Tauranga</t>
  </si>
  <si>
    <t>Flight</t>
  </si>
  <si>
    <t>Hamilton</t>
  </si>
  <si>
    <t>Accommodation</t>
  </si>
  <si>
    <t>Car hire</t>
  </si>
  <si>
    <t>Wellington</t>
  </si>
  <si>
    <t>Parking</t>
  </si>
  <si>
    <t>Taxi</t>
  </si>
  <si>
    <t>Meal</t>
  </si>
  <si>
    <t>Christchurch</t>
  </si>
  <si>
    <t>&gt;$50</t>
  </si>
  <si>
    <t/>
  </si>
  <si>
    <t>CO</t>
  </si>
  <si>
    <t>CL</t>
  </si>
  <si>
    <t>SV</t>
  </si>
  <si>
    <t>N/A</t>
  </si>
  <si>
    <t>Credit card</t>
  </si>
  <si>
    <t>Jackson Stone &amp; Partners</t>
  </si>
  <si>
    <t>Personal</t>
  </si>
  <si>
    <t>Function</t>
  </si>
  <si>
    <t>Membership</t>
  </si>
  <si>
    <t>Palmerston North</t>
  </si>
  <si>
    <t>Gisborne</t>
  </si>
  <si>
    <t>CAANZ OAG annual membership G Schollum</t>
  </si>
  <si>
    <t>Ernst &amp; Young</t>
  </si>
  <si>
    <t>Hospitality &lt;$100</t>
  </si>
  <si>
    <t>Source Type</t>
  </si>
  <si>
    <t>GACR00464</t>
  </si>
  <si>
    <t>57090</t>
  </si>
  <si>
    <t>EK Cox Robert 17-08-18</t>
  </si>
  <si>
    <t>970</t>
  </si>
  <si>
    <t>Vendor</t>
  </si>
  <si>
    <t>GACR00465</t>
  </si>
  <si>
    <t>57010</t>
  </si>
  <si>
    <t>NZ Schollum Gregory 13-09-18</t>
  </si>
  <si>
    <t>56495</t>
  </si>
  <si>
    <t>Lunch x17ppl Vietnamese Delegation 20/8/18</t>
  </si>
  <si>
    <t>Lunch x17ppl Vietnamese Delegation 21/8/18</t>
  </si>
  <si>
    <t>GACR00466</t>
  </si>
  <si>
    <t>M/Tea 70ppl following Comms Meeting 5/9/18</t>
  </si>
  <si>
    <t>M/Tea ordered wrg date for Comms 25/9/18</t>
  </si>
  <si>
    <t>M/Tea Following Comms Mtg 70ppl 26/9/18</t>
  </si>
  <si>
    <t>GJD00464</t>
  </si>
  <si>
    <t>57515</t>
  </si>
  <si>
    <t>Bonus accrual FY 2017-18 OAG</t>
  </si>
  <si>
    <t>GJD00468</t>
  </si>
  <si>
    <t>GJD00464 Job code corr. Bonus Accrual 17-18 OAG</t>
  </si>
  <si>
    <t>GJD00470</t>
  </si>
  <si>
    <t>GJH00522 17/18 Bonus transferred to BS</t>
  </si>
  <si>
    <t>2018/19 CST/OAG bonus Provision reversal</t>
  </si>
  <si>
    <t>GJG00048</t>
  </si>
  <si>
    <t>57510</t>
  </si>
  <si>
    <t>Salaries Fortnight End 11.07.18</t>
  </si>
  <si>
    <t>57540</t>
  </si>
  <si>
    <t>57560</t>
  </si>
  <si>
    <t>GJH00520</t>
  </si>
  <si>
    <t>Salaries Fortnight End 25.07.18</t>
  </si>
  <si>
    <t>GJH00521</t>
  </si>
  <si>
    <t>Salaries Fortnight End 08.08.18</t>
  </si>
  <si>
    <t>57570</t>
  </si>
  <si>
    <t>GJH00522</t>
  </si>
  <si>
    <t>Salaries Fortnight End 28.08.18</t>
  </si>
  <si>
    <t>GJH00524</t>
  </si>
  <si>
    <t>Salaries Fortnight End 05.09.18</t>
  </si>
  <si>
    <t>GJH00526</t>
  </si>
  <si>
    <t>Salaries Fortnight End 19.09.18</t>
  </si>
  <si>
    <t>JFLI00026</t>
  </si>
  <si>
    <t>57120</t>
  </si>
  <si>
    <t>R Cox dinner 20/08/18 FIPP 8th committee Norway</t>
  </si>
  <si>
    <t>R Cox dinner 21/08/18 FIPP 8th committee Norway</t>
  </si>
  <si>
    <t>R Cox dinner 22/08/18 FIPP 8th committee Norway</t>
  </si>
  <si>
    <t>JGLB01749</t>
  </si>
  <si>
    <t>FIPP 8th Committee Norway R Cox Reimb</t>
  </si>
  <si>
    <t>JGLD00389</t>
  </si>
  <si>
    <t>A-G &amp; Dept A-G PLA Cost Jul 18</t>
  </si>
  <si>
    <t>JUL-2018</t>
  </si>
  <si>
    <t>AG_PLA</t>
  </si>
  <si>
    <t>JGLD00392</t>
  </si>
  <si>
    <t>A-G &amp; Dept A-G PLA Cost Aug 18</t>
  </si>
  <si>
    <t>AUG-2018</t>
  </si>
  <si>
    <t>JGLD00393</t>
  </si>
  <si>
    <t>A-G &amp; Dept A-G PLA Cost Sep 18</t>
  </si>
  <si>
    <t>SEP-2018</t>
  </si>
  <si>
    <t>JGLE00457</t>
  </si>
  <si>
    <t>56550</t>
  </si>
  <si>
    <t>LGNZ Conference J Ryan Jul18</t>
  </si>
  <si>
    <t>PREPAY JUL 18</t>
  </si>
  <si>
    <t>56560</t>
  </si>
  <si>
    <t>CAANZ OAG annual membership J Ryan</t>
  </si>
  <si>
    <t>JGLE00458</t>
  </si>
  <si>
    <t>73290</t>
  </si>
  <si>
    <t>Hold AUD120 (US100) J Ryan PASAI conf 26/8-30/8</t>
  </si>
  <si>
    <t>JGLE00460</t>
  </si>
  <si>
    <t>Personal cost flight R Cox Tromso -London 25-28/8</t>
  </si>
  <si>
    <t>JGLE00461</t>
  </si>
  <si>
    <t>56910</t>
  </si>
  <si>
    <t>World Congress Accountants 2018 x1 staff PINV92372</t>
  </si>
  <si>
    <t>PD_OAG</t>
  </si>
  <si>
    <t>PD_GENERAL</t>
  </si>
  <si>
    <t>JGLF01064</t>
  </si>
  <si>
    <t>57035</t>
  </si>
  <si>
    <t>Rev PINV89920 Wrg Job and Task code</t>
  </si>
  <si>
    <t>57050</t>
  </si>
  <si>
    <t>JGLF01073</t>
  </si>
  <si>
    <t>55250</t>
  </si>
  <si>
    <t>Rev PINV90608 Wrg G/L Code</t>
  </si>
  <si>
    <t>ELT_ACTIVITY</t>
  </si>
  <si>
    <t>ROADSH</t>
  </si>
  <si>
    <t>Corr PINV90608 Accm John Ryan Dunedin 11/7/18</t>
  </si>
  <si>
    <t>JGLF01076</t>
  </si>
  <si>
    <t>57130</t>
  </si>
  <si>
    <t>Robert Cox EUR175 Travel Allowance FIPP Trombo</t>
  </si>
  <si>
    <t>JGLF01096</t>
  </si>
  <si>
    <t>Nicholas Johnston CAD$1195 SAI Canada Peer Review</t>
  </si>
  <si>
    <t>PEERREV_CANADA</t>
  </si>
  <si>
    <t>JGLF01097</t>
  </si>
  <si>
    <t>Cristin Dyer CAD$1195 SAI Canada Peer Review</t>
  </si>
  <si>
    <t>PINV90515</t>
  </si>
  <si>
    <t>M/Tea,Lunch 7ppl ARC Meeting 15/6/18</t>
  </si>
  <si>
    <t>661</t>
  </si>
  <si>
    <t>PINV90516</t>
  </si>
  <si>
    <t>M/Tea following Comms Meeting 27/6/18</t>
  </si>
  <si>
    <t>662</t>
  </si>
  <si>
    <t>PINV90604</t>
  </si>
  <si>
    <t>Wells Robyn 04-07-18</t>
  </si>
  <si>
    <t>6523</t>
  </si>
  <si>
    <t>NZ Wells Robyn 04-07-18</t>
  </si>
  <si>
    <t>NZ Schollum Gregory 28-06-18</t>
  </si>
  <si>
    <t>Schollum Gregory 28-06-18</t>
  </si>
  <si>
    <t>PINV90608</t>
  </si>
  <si>
    <t>Accom John Ryan Dunedin 11/7/18</t>
  </si>
  <si>
    <t>54263</t>
  </si>
  <si>
    <t>CM0056</t>
  </si>
  <si>
    <t>Motel on York</t>
  </si>
  <si>
    <t>PINV90619</t>
  </si>
  <si>
    <t>56820</t>
  </si>
  <si>
    <t>Costs for Recruitment of the new Auditor-General</t>
  </si>
  <si>
    <t>OIN000252</t>
  </si>
  <si>
    <t>CO0116</t>
  </si>
  <si>
    <t>Office of the Clerk</t>
  </si>
  <si>
    <t>PINV90624</t>
  </si>
  <si>
    <t>Catering 35ppl Alumni Drinks 1/9/18</t>
  </si>
  <si>
    <t>4015741 4166-005-07745</t>
  </si>
  <si>
    <t>CN0134</t>
  </si>
  <si>
    <t>New World Railway Metro</t>
  </si>
  <si>
    <t>PINV90632</t>
  </si>
  <si>
    <t>71650</t>
  </si>
  <si>
    <t>Prepayments - Non-Departments</t>
  </si>
  <si>
    <t>I06497475A</t>
  </si>
  <si>
    <t>CA0183</t>
  </si>
  <si>
    <t>Aon New Zealand Limited</t>
  </si>
  <si>
    <t>PINV90685</t>
  </si>
  <si>
    <t>56490</t>
  </si>
  <si>
    <t>Baker F-04Jul-CombLiaisonPartner-ice4Jul18</t>
  </si>
  <si>
    <t>BNZ20180717-51_0</t>
  </si>
  <si>
    <t>Baker F-03Jul-CombLiaison Partn meeti 3Jul18</t>
  </si>
  <si>
    <t>PINV90687</t>
  </si>
  <si>
    <t>57030</t>
  </si>
  <si>
    <t>Ryan J-11Jul-ELT Roadshow-Taxi 11Jul18</t>
  </si>
  <si>
    <t>BNZ20180717-53_0</t>
  </si>
  <si>
    <t>Ryan J-06Jul-ANZ ELT R/show AKL-Park 6Jul18</t>
  </si>
  <si>
    <t>PINV90902</t>
  </si>
  <si>
    <t>57040</t>
  </si>
  <si>
    <t>Ryan J - 20JulMileage ELT Rshow-PNth 20Jul18</t>
  </si>
  <si>
    <t>EXP 2018072799209_0</t>
  </si>
  <si>
    <t>E99209</t>
  </si>
  <si>
    <t>John Ryan</t>
  </si>
  <si>
    <t>Ryan J - 13JulPark-ELT Roadshow-HM 13Jul18</t>
  </si>
  <si>
    <t>PINV90915</t>
  </si>
  <si>
    <t>56570</t>
  </si>
  <si>
    <t>ACAG Membership John Ryan Y/E June 2019</t>
  </si>
  <si>
    <t>ACAG JOHN RYAN</t>
  </si>
  <si>
    <t>PINV90951</t>
  </si>
  <si>
    <t>SOLGM 2018 Registration Greg Schollum 10-11/9/18</t>
  </si>
  <si>
    <t>1026492</t>
  </si>
  <si>
    <t>CS0178</t>
  </si>
  <si>
    <t>SOLGM 2017 Summit</t>
  </si>
  <si>
    <t>PINV91001</t>
  </si>
  <si>
    <t>57070</t>
  </si>
  <si>
    <t>NZ Ryan John KORU 19-07-18</t>
  </si>
  <si>
    <t>6582     22.07.18</t>
  </si>
  <si>
    <t>PINV91104</t>
  </si>
  <si>
    <t>Baker F-09Jul-Celeb Informa Articles 9Jul18</t>
  </si>
  <si>
    <t>BNZ20180801-40_0</t>
  </si>
  <si>
    <t>PINV91106</t>
  </si>
  <si>
    <t>Ryan J-17Jul-LG Conf park aport 15-17/07/18</t>
  </si>
  <si>
    <t>BNZ20180801-42_0</t>
  </si>
  <si>
    <t>Ryan J-17Jul-LGNZ Conf accom 15-17/7/18</t>
  </si>
  <si>
    <t>Ryan J-17Jul-LGNZ Conf hotel- aport 17/7/18</t>
  </si>
  <si>
    <t>Ryan J-15Jul-LG Conf aport to hotel 15/7/18</t>
  </si>
  <si>
    <t>Ryan J-13Jul-ELT Rshow Tga bfast x2 13/7/18</t>
  </si>
  <si>
    <t>Ryan J-13Jul-ELT Rshow Tga 13/07/18</t>
  </si>
  <si>
    <t>Ryan J-13Jul-ELT Rshow Tga 12-13/7/18</t>
  </si>
  <si>
    <t>Ryan J-12Jul-ELT Rshow Dun Bfast x4 12/7/18</t>
  </si>
  <si>
    <t>PINV91127</t>
  </si>
  <si>
    <t>Catering for 44ppl Alumni Function 1/8/18</t>
  </si>
  <si>
    <t>93370</t>
  </si>
  <si>
    <t>PINV91187</t>
  </si>
  <si>
    <t>Catering for John Ryan's welcome M/Tea 2/7/18</t>
  </si>
  <si>
    <t>690</t>
  </si>
  <si>
    <t>PINV91188</t>
  </si>
  <si>
    <t>Morning Tea following Comms Mtg  25/7/18</t>
  </si>
  <si>
    <t>701</t>
  </si>
  <si>
    <t>PINV91228</t>
  </si>
  <si>
    <t>56965</t>
  </si>
  <si>
    <t>Tuition for John Ryan 1Hr @$120 27/7/18</t>
  </si>
  <si>
    <t>RYANOAG18</t>
  </si>
  <si>
    <t>PROJ_MAORISTRAT</t>
  </si>
  <si>
    <t>CR0123</t>
  </si>
  <si>
    <t>Reo Tuhono Limited</t>
  </si>
  <si>
    <t>PINV91270</t>
  </si>
  <si>
    <t>Baker F - 01AugAlumni function 1Aug18</t>
  </si>
  <si>
    <t>EXP 2018080899191_0</t>
  </si>
  <si>
    <t>E99191</t>
  </si>
  <si>
    <t>Fleur Baker</t>
  </si>
  <si>
    <t>PINV91272</t>
  </si>
  <si>
    <t>6595 29.07.18</t>
  </si>
  <si>
    <t>57140</t>
  </si>
  <si>
    <t>Cox Robert BF/LH 17-08-18</t>
  </si>
  <si>
    <t>NZ Cox Robert 17-08-18</t>
  </si>
  <si>
    <t>SK Cox Robert 17-08-18</t>
  </si>
  <si>
    <t>PINV91393</t>
  </si>
  <si>
    <t>Accom John Ryan Akld 14/8/18</t>
  </si>
  <si>
    <t>31450M</t>
  </si>
  <si>
    <t>CH0059</t>
  </si>
  <si>
    <t>Hotel Grand Chancellor Auckland</t>
  </si>
  <si>
    <t>PINV91500</t>
  </si>
  <si>
    <t>Schollum Gregory 09-09-18</t>
  </si>
  <si>
    <t>6614 05.08.18</t>
  </si>
  <si>
    <t>NZ Schollum Gregory 09-09-18</t>
  </si>
  <si>
    <t>Ryan John 14-08-18</t>
  </si>
  <si>
    <t>NZ Ryan John 14-08-18</t>
  </si>
  <si>
    <t>PINV91606</t>
  </si>
  <si>
    <t>Ryan J - 14AugMtg PASAI+AirNZ Audit 14Aug18</t>
  </si>
  <si>
    <t>EXP 2018082399209_0</t>
  </si>
  <si>
    <t>PINV91674</t>
  </si>
  <si>
    <t>Catering x14ppl CLT Meeting 10/8/18</t>
  </si>
  <si>
    <t>4008151 4095-007-09955</t>
  </si>
  <si>
    <t>PINV91722</t>
  </si>
  <si>
    <t>Schollum Gregory 14-10-18</t>
  </si>
  <si>
    <t>6670   19.08.18</t>
  </si>
  <si>
    <t>NZ Schollum Gregory 14-10-18</t>
  </si>
  <si>
    <t>PINV91890</t>
  </si>
  <si>
    <t>Schollum G-13Aug-Taxi to airport 13/08/18</t>
  </si>
  <si>
    <t>BNZ20180830-55_0</t>
  </si>
  <si>
    <t>Schollum G-13Aug-Taxi from airport 13/08/18</t>
  </si>
  <si>
    <t>Schollum G-11Aug-LProvost mums funeral 11/8/18</t>
  </si>
  <si>
    <t>Schollum G-20Jul-Mtg Fish &amp;Game x4 20/07/18</t>
  </si>
  <si>
    <t>PINV91945</t>
  </si>
  <si>
    <t>731</t>
  </si>
  <si>
    <t>PINV91946</t>
  </si>
  <si>
    <t>732</t>
  </si>
  <si>
    <t>PINV92025</t>
  </si>
  <si>
    <t>6672   26.08.18</t>
  </si>
  <si>
    <t>Schollum Gregory 13-09-18</t>
  </si>
  <si>
    <t>PINV92101</t>
  </si>
  <si>
    <t>Catering 80ppl TINZ Leaders Integrity Forum 8/8/18</t>
  </si>
  <si>
    <t>4015741 4166-001-04116</t>
  </si>
  <si>
    <t>PINV92174</t>
  </si>
  <si>
    <t>Catering 14ppl CLT Mtg 9/8/18</t>
  </si>
  <si>
    <t>1278</t>
  </si>
  <si>
    <t>56740</t>
  </si>
  <si>
    <t>Room &amp; Equipment Hire CLT Mtg 9/8/18</t>
  </si>
  <si>
    <t>PINV92319</t>
  </si>
  <si>
    <t>Schollum G-17Aug-Mtg PSmith Ex-DAG 17/08/18</t>
  </si>
  <si>
    <t>BNZ20180912-46_0</t>
  </si>
  <si>
    <t>PINV92327</t>
  </si>
  <si>
    <t>56370</t>
  </si>
  <si>
    <t>Baker F-10Aug-Card L Provost's mum 10/08/18</t>
  </si>
  <si>
    <t>BNZ20180912-53_0</t>
  </si>
  <si>
    <t>Baker F-01Aug-Alumni function wine ice 01/08</t>
  </si>
  <si>
    <t>PINV92331</t>
  </si>
  <si>
    <t>Ryan J-15Aug-PASAI and Air NZ ARC 14-15/08</t>
  </si>
  <si>
    <t>BNZ20180912-57_0</t>
  </si>
  <si>
    <t>Ryan J-15Aug-Mtg NZSuperFund CE&amp;staff 15/8</t>
  </si>
  <si>
    <t>Ryan J-15Aug-ANZ ARC CommitteE 15/08/18</t>
  </si>
  <si>
    <t>Ryan J-15Aug-ANZ ARC Committee 15/08/18</t>
  </si>
  <si>
    <t>PINV92344</t>
  </si>
  <si>
    <t>Johnston Nicholas 21-09-18</t>
  </si>
  <si>
    <t>6701   02.09.18</t>
  </si>
  <si>
    <t>Dyer Cristin 21-09-18</t>
  </si>
  <si>
    <t>NZ Johnston Nicholas 21-09-18</t>
  </si>
  <si>
    <t>NZ Dyer Cristin 21-09-18</t>
  </si>
  <si>
    <t>Schollum Gregory 27-09-18</t>
  </si>
  <si>
    <t>NZ Schollum Gregory 27-09-18</t>
  </si>
  <si>
    <t>PINV92395</t>
  </si>
  <si>
    <t>M'Tea 7ppl Audit &amp; Risk meeting 14/9/18</t>
  </si>
  <si>
    <t>94473</t>
  </si>
  <si>
    <t>PINV92404</t>
  </si>
  <si>
    <t>Te Wiki o te reo Maori Morning Tea 13/9/18</t>
  </si>
  <si>
    <t>4008151 4095-017-05550</t>
  </si>
  <si>
    <t>PINV92490</t>
  </si>
  <si>
    <t>Dyer C-26Aug-Travel authority 26/08/18</t>
  </si>
  <si>
    <t>BNZ20180919-17_0</t>
  </si>
  <si>
    <t>PINV92527</t>
  </si>
  <si>
    <t>56615</t>
  </si>
  <si>
    <t>Baker F-27Aug-Flowers J Ryan father 27/8/18</t>
  </si>
  <si>
    <t>BNZ20180919-45_0</t>
  </si>
  <si>
    <t>Baker F-27Aug-Card J Ryans father 27/08/18</t>
  </si>
  <si>
    <t>PINV92534</t>
  </si>
  <si>
    <t>Ryan John 11-11-18</t>
  </si>
  <si>
    <t>6720   09.09.18</t>
  </si>
  <si>
    <t>NZ Ryan John 11-11-18</t>
  </si>
  <si>
    <t>Schollum Gregory 11-11-18</t>
  </si>
  <si>
    <t>NZ Schollum Gregory 11-11-18</t>
  </si>
  <si>
    <t>Ryan John 08-10-18</t>
  </si>
  <si>
    <t>NZ Ryan John 08-10-18</t>
  </si>
  <si>
    <t>PINV92543</t>
  </si>
  <si>
    <t>Annual Membership Subs Fleur Baker 2018/19</t>
  </si>
  <si>
    <t>INV-0124 EP F BAKER</t>
  </si>
  <si>
    <t>CP0137</t>
  </si>
  <si>
    <t>PACE Incorporated</t>
  </si>
  <si>
    <t>PINV92594</t>
  </si>
  <si>
    <t>Cox R-18Aug-FIPP Accom Tromso 18-19/8/18</t>
  </si>
  <si>
    <t>BNZ20180925-1_0</t>
  </si>
  <si>
    <t>PINV92599</t>
  </si>
  <si>
    <t>Cox R-30Aug-Returning from FIPP 30/8/18</t>
  </si>
  <si>
    <t>BNZ20180925-13_0</t>
  </si>
  <si>
    <t>Cox R-24Aug-Meals FIPP 24/08/18</t>
  </si>
  <si>
    <t>Cox R-24Aug-FIPP Accomm 19/8-25/8/18</t>
  </si>
  <si>
    <t>PINV92666</t>
  </si>
  <si>
    <t>56500</t>
  </si>
  <si>
    <t>Baker F-14Aug-Flowers L Provost mum 14/8/18</t>
  </si>
  <si>
    <t>BNZ20180925-7_0</t>
  </si>
  <si>
    <t>PINV92668</t>
  </si>
  <si>
    <t>Schollum G-13Sep-Wgtn aport AkldCouncilARC 13/9</t>
  </si>
  <si>
    <t>BNZ20180925-70_0</t>
  </si>
  <si>
    <t>Schollum G-13Sep-PASAI-Akld CouncilARC 13/9/18</t>
  </si>
  <si>
    <t>Schollum G-13Sep-Akld CBD Akld Counc-aport 13/9</t>
  </si>
  <si>
    <t>Schollum G-11Sep-Accom b/fast 09-11/9/18</t>
  </si>
  <si>
    <t>Schollum G-11Sep-Aport SOLGMConf 9/9-11/9/18</t>
  </si>
  <si>
    <t>Schollum G-11Sep-Taxi Hotel- QT aport 11/9/18</t>
  </si>
  <si>
    <t>Schollum G-09Sep-Dinner Bede Chantelle 9/09/18</t>
  </si>
  <si>
    <t>Schollum G-09Sep- QT airport to hotel 09/9/18</t>
  </si>
  <si>
    <t>PINV92676</t>
  </si>
  <si>
    <t>Baker F-17Sep-SympCard MWebb father 17/9/18</t>
  </si>
  <si>
    <t>BNZ20180925-78_0</t>
  </si>
  <si>
    <t>PINV92779</t>
  </si>
  <si>
    <t>Din Taxi Cox Robert 17-08-18</t>
  </si>
  <si>
    <t>6772</t>
  </si>
  <si>
    <t>Cox Robert 17-08-18</t>
  </si>
  <si>
    <t>PINV92868</t>
  </si>
  <si>
    <t>6735</t>
  </si>
  <si>
    <t>PINV92882</t>
  </si>
  <si>
    <t>Wheddon Gabrielle 04-11-18</t>
  </si>
  <si>
    <t>6778</t>
  </si>
  <si>
    <t>NZ Wheddon Gabrielle 04-11-18</t>
  </si>
  <si>
    <t>Schollum Gregory 24-10-18</t>
  </si>
  <si>
    <t>NZ Schollum Gregory 24-10-18</t>
  </si>
  <si>
    <t>NZ Ryan John 28-11-18</t>
  </si>
  <si>
    <t>Ryan John 28-11-18</t>
  </si>
  <si>
    <t>RECA00589</t>
  </si>
  <si>
    <t>Accrual June 2018 Recruitment AG</t>
  </si>
  <si>
    <t>01/06/18</t>
  </si>
  <si>
    <t>RECA00601</t>
  </si>
  <si>
    <t>Accrual June 2018 Orbit 6523</t>
  </si>
  <si>
    <t>RECA00602</t>
  </si>
  <si>
    <t>Accrual July 2018 - Holidays Act remediation</t>
  </si>
  <si>
    <t>RECA00603</t>
  </si>
  <si>
    <t>RECA00610</t>
  </si>
  <si>
    <t>GACR00464 R Cox 17/08/18 Overheads to AL_OSEAS_AUD</t>
  </si>
  <si>
    <t>01/07/18</t>
  </si>
  <si>
    <t>RECA00611</t>
  </si>
  <si>
    <t>RECA00624</t>
  </si>
  <si>
    <t>57310</t>
  </si>
  <si>
    <t>Accrual Sep 18 Audit &amp; Risk Committee</t>
  </si>
  <si>
    <t>01/09/18</t>
  </si>
  <si>
    <t>RECD00052</t>
  </si>
  <si>
    <t>Accrual Annual Leave June 18</t>
  </si>
  <si>
    <t>RECD00054</t>
  </si>
  <si>
    <t>Accrual June 18 - Holidays Act remediation</t>
  </si>
  <si>
    <t>RECD00055</t>
  </si>
  <si>
    <t>Accrual Annual Leave July 18</t>
  </si>
  <si>
    <t>RECD00056</t>
  </si>
  <si>
    <t>RECD00057</t>
  </si>
  <si>
    <t>Accrual Annual Leave August 18</t>
  </si>
  <si>
    <t>RECD00058</t>
  </si>
  <si>
    <t>RECD00059</t>
  </si>
  <si>
    <t>Accrual Annual Leave September 18</t>
  </si>
  <si>
    <t>RECE00018</t>
  </si>
  <si>
    <t>Bonus accrual FY2017-18 OAG</t>
  </si>
  <si>
    <t>RECM00217</t>
  </si>
  <si>
    <t>Accruals Visa Jul 18 Word Of Mouth Catering</t>
  </si>
  <si>
    <t>JUL 18</t>
  </si>
  <si>
    <t>RECM00218</t>
  </si>
  <si>
    <t>RECM00219</t>
  </si>
  <si>
    <t>Accruals Visa Aug 18 New World Thorndon</t>
  </si>
  <si>
    <t>AUG 18</t>
  </si>
  <si>
    <t>Accruals Visa Aug 18 Freemans Book Shop</t>
  </si>
  <si>
    <t>56460</t>
  </si>
  <si>
    <t>Accruals Visa Aug 18 Best Of The Bunch</t>
  </si>
  <si>
    <t>Accruals Visa Aug 18 Auckland Co Op Taxis</t>
  </si>
  <si>
    <t>Accruals Visa Aug 18 Wellington Intl Airp</t>
  </si>
  <si>
    <t>Accruals Visa Aug 18 Word Of Mouth Catering</t>
  </si>
  <si>
    <t>RECM00220</t>
  </si>
  <si>
    <t>RECM00221</t>
  </si>
  <si>
    <t>Accruals Visa Sep 18 Citizen&amp;imm-Eapps Enligne</t>
  </si>
  <si>
    <t>SEP 18</t>
  </si>
  <si>
    <t>Accruals Visa Sep 18 Auckland Co Op Taxis</t>
  </si>
  <si>
    <t>Accruals Visa Sep 18 Wellington Intl Airp</t>
  </si>
  <si>
    <t>RECU0044</t>
  </si>
  <si>
    <t>Sal Accrual 30.06.18</t>
  </si>
  <si>
    <t>ACCRUAL</t>
  </si>
  <si>
    <t>RECU0045</t>
  </si>
  <si>
    <t>Sal Accrual 31.07.18</t>
  </si>
  <si>
    <t>RECU0046</t>
  </si>
  <si>
    <t>RECU0047</t>
  </si>
  <si>
    <t>Sal Accrual 31.08.18</t>
  </si>
  <si>
    <t>RECU0048</t>
  </si>
  <si>
    <t>RECU0049</t>
  </si>
  <si>
    <t>Sal Accrual 30.09.18</t>
  </si>
  <si>
    <t>Credit Card/
Non credit card</t>
  </si>
  <si>
    <t>Actual costs</t>
  </si>
  <si>
    <t>Total Data</t>
  </si>
  <si>
    <t>Auditor-General costs 01 July 2018  - 31 December 2018</t>
  </si>
  <si>
    <t>Deputy  Auditor-General costs 01 July 2018 - 31 December 2018 - Provided to ARC Committee</t>
  </si>
  <si>
    <t>Rev PINV89920 Wrg JobTask Accom J Broster Akld 25/6/18 PASAI</t>
  </si>
  <si>
    <t>Rev PINV89920 Wrg Job Task Park J Broster Akld 25/6/18 PASAI</t>
  </si>
  <si>
    <t>Rev PINV90608 Wrg G/L Code Accom J Ryan 11/7/18 - 12/7/18</t>
  </si>
  <si>
    <t xml:space="preserve">Cost Category 
Internet </t>
  </si>
  <si>
    <t xml:space="preserve">CO </t>
  </si>
  <si>
    <t>Conference</t>
  </si>
  <si>
    <t xml:space="preserve">CAANZ annual membership </t>
  </si>
  <si>
    <t>22/06/2018 to 20/07/2018</t>
  </si>
  <si>
    <t>John Ryan - Statement Report</t>
  </si>
  <si>
    <t>Tax Receipt</t>
  </si>
  <si>
    <t>Nzc</t>
  </si>
  <si>
    <t>Hotel On Devonport</t>
  </si>
  <si>
    <t>Tauranga Airport Cafe</t>
  </si>
  <si>
    <t>Green Cabs #444</t>
  </si>
  <si>
    <t>Oreillys Rainforest</t>
  </si>
  <si>
    <t>682.08 AUD</t>
  </si>
  <si>
    <t>Blue Star Taxis</t>
  </si>
  <si>
    <t>Distinction Chch</t>
  </si>
  <si>
    <t>Audit NZ ELT Roadshow - Auckland Office</t>
  </si>
  <si>
    <t>Audit NZ ELT Roadshow - Taxi APO Office to Auckland Airport</t>
  </si>
  <si>
    <t>ELT Roadshow Dunedin - Breakfast for John Ryan, Bethia Gibson, Stephen Walker and Ian</t>
  </si>
  <si>
    <t>ELT Roadshow - Tauranga</t>
  </si>
  <si>
    <t>12-13/07/18</t>
  </si>
  <si>
    <t>ELT Roadshow - Tauranga - refund of minibar incorrectly charged</t>
  </si>
  <si>
    <t>ELT Roadshow - Tauranga - Breakfast for John Ryan and Bethia Gibson</t>
  </si>
  <si>
    <t>Local Gov NZ Conference - Cab from Airport to Hotel in chch</t>
  </si>
  <si>
    <t>26/08-30/8/18</t>
  </si>
  <si>
    <t>PASAI Conference Brisbane -Accom Sun 26/8 - Wed 29/08 Nerang QLD</t>
  </si>
  <si>
    <t>LGNZ Conference - taxi from hotel to airport</t>
  </si>
  <si>
    <t>15/7-17/7/18</t>
  </si>
  <si>
    <t>Local Gov NZ Conference - Parking Wellington Airport</t>
  </si>
  <si>
    <t>21/07/2018 to 21/08/2018</t>
  </si>
  <si>
    <t>Air NZ Audit and Risk Committee to Akld office</t>
  </si>
  <si>
    <t>Air NZ Audit and Risk Committee - Hotel to Air NZ office</t>
  </si>
  <si>
    <t>Mtg Tio of PASAI - Airport to PASAI office</t>
  </si>
  <si>
    <t>Mtg NZ SuperFund - CE + presenttaiotn to staff Taxi form mtg to Akld airport</t>
  </si>
  <si>
    <t>PASAI  + Air NZ ARC</t>
  </si>
  <si>
    <t>14/8-15/8/18</t>
  </si>
  <si>
    <t>22/08/2018 to 21/09/2018</t>
  </si>
  <si>
    <t>-532.00 AUD</t>
  </si>
  <si>
    <t>-0.00</t>
  </si>
  <si>
    <t>22/09/2018 to 23/10/2018</t>
  </si>
  <si>
    <t>Madam Woo Dunedin</t>
  </si>
  <si>
    <t>Nova Cafe Dunedin</t>
  </si>
  <si>
    <t>Motel On York</t>
  </si>
  <si>
    <t>08/10-10/10/18</t>
  </si>
  <si>
    <t>08/10 - 10/10/18</t>
  </si>
  <si>
    <t>Auckland Council Audit and Risk Committee.  Taxi from Auckland airport to 135 Albert Str, Auckland City</t>
  </si>
  <si>
    <t>Auckland Council Audit and Risk Committee to airport</t>
  </si>
  <si>
    <t>Auckland Council Audit and Risk Committee: carparking at Wellington airport</t>
  </si>
  <si>
    <t>Audit NZ - Module 1 - Greg presenting.  Taxi from OAG Office to CQ Hotel in Cuba Street</t>
  </si>
  <si>
    <t>Audit NZ - Module 1 - Greg presenting.  Taxi from CQ Hotel in Cuba Street to OAG Office</t>
  </si>
  <si>
    <t>Auckland Council adopting LTP. Taxi from 135 Albert street to Auckland airport</t>
  </si>
  <si>
    <t>Auckland Council adopting LTP. Taxi from Auckland airport to Auckland Council office 135 Albert Street</t>
  </si>
  <si>
    <t>Auckland Council - adoption of LTP.  Parking charge Wellington airport</t>
  </si>
  <si>
    <t>26/8-30/8/18+</t>
  </si>
  <si>
    <t>PASAI Conference Brisbane. Accommodation 4 x nights plus breakfasts $28.00 x 4</t>
  </si>
  <si>
    <t>Word Of Mouth Catering</t>
  </si>
  <si>
    <t>Air NZ Online</t>
  </si>
  <si>
    <t>Powderhorn Chateau</t>
  </si>
  <si>
    <t>Mtg Fish &amp;Game x4 20/07/18</t>
  </si>
  <si>
    <t>Lyn Provost's mums funeral</t>
  </si>
  <si>
    <t>Taxi from airport</t>
  </si>
  <si>
    <t>Taxi to airport</t>
  </si>
  <si>
    <t>Mtg PSmith Ex-DAG 17/08/18</t>
  </si>
  <si>
    <t>Personal use accidental - Reimbursed</t>
  </si>
  <si>
    <t>Coles Express 1896</t>
  </si>
  <si>
    <t>26.02 AUD</t>
  </si>
  <si>
    <t>Ivy &amp; Lolas</t>
  </si>
  <si>
    <t>Taxicharge</t>
  </si>
  <si>
    <t>Millennium Hotel</t>
  </si>
  <si>
    <t>PASAIConfTaxiAirportHome</t>
  </si>
  <si>
    <t>Din GSchollum BKearney, CGernetzky - Attended SOLGM conference in Queenstown</t>
  </si>
  <si>
    <t>Taxi QT airport to hotel Greg Attended SOLGM Conference</t>
  </si>
  <si>
    <t>Taxi HoteltoQTAirport - Greg Attended SOLGM Conference</t>
  </si>
  <si>
    <t>09/9-11/9/19</t>
  </si>
  <si>
    <t>AirportParkingSOLGMConference</t>
  </si>
  <si>
    <t>taxiauckairporttoPASAI</t>
  </si>
  <si>
    <t>TaxiAuckCBD2airportAuckCouncil</t>
  </si>
  <si>
    <t>TaxifromPASAI2AuckCouncilARC</t>
  </si>
  <si>
    <t>AirportParkingAuckCouncilARC</t>
  </si>
  <si>
    <t>Caltex Russley</t>
  </si>
  <si>
    <t>The Benvenue</t>
  </si>
  <si>
    <t>taxitoPASAImtgwithTio</t>
  </si>
  <si>
    <t>Auckland Council 2.23pm</t>
  </si>
  <si>
    <t>taxifromPASAItoAuckCouncil</t>
  </si>
  <si>
    <t>AucklandCouncilParking</t>
  </si>
  <si>
    <t>CanterburyRegVisitDinnerx3GregSchollumHughJoryIanLothian</t>
  </si>
  <si>
    <t>CanterburyRegionalVisitPetrol4rentalcar</t>
  </si>
  <si>
    <t>14/10-16/10/18</t>
  </si>
  <si>
    <t>CanterburyRegVisit2nightsaccomm&amp;2xbreakfast 15/10$10 16/10 $16 gst</t>
  </si>
  <si>
    <t>CanterburyRegVisitParkingAirport</t>
  </si>
  <si>
    <t>Total</t>
  </si>
  <si>
    <t>Data total</t>
  </si>
  <si>
    <t>Less PASAI</t>
  </si>
  <si>
    <t>PASAI Conf Brisbane non attend 27/08</t>
  </si>
  <si>
    <t>Dunedin Regional visit - Dinner J Rand P Johnston</t>
  </si>
  <si>
    <t>Dunedin Regional visit - Breakfast J Ryan +J Keate</t>
  </si>
  <si>
    <t>Dunedin Regional visit - multiple meetings</t>
  </si>
  <si>
    <t>Dunedin Regional visit - Airport parking</t>
  </si>
  <si>
    <t>Not posted</t>
  </si>
  <si>
    <t>Wellington airport</t>
  </si>
  <si>
    <t xml:space="preserve">LGNZ Conference </t>
  </si>
  <si>
    <t>15/07/18 -17/07/18</t>
  </si>
  <si>
    <t>LGNZ Conference  - Breakfast</t>
  </si>
  <si>
    <t>14/08/18 - 15/08/18</t>
  </si>
  <si>
    <t>15/07/18 - 17/07/18</t>
  </si>
  <si>
    <t xml:space="preserve">ELT Roadshow Auckland and council meetings  </t>
  </si>
  <si>
    <t>11/07/18 - 13/07/18</t>
  </si>
  <si>
    <t>Christchurch/Dunedin/Tauranga/Hamilton</t>
  </si>
  <si>
    <t>SV/CL</t>
  </si>
  <si>
    <t xml:space="preserve">ELT Roadshow Dunedin </t>
  </si>
  <si>
    <t>11/07/18 - 12/07/18</t>
  </si>
  <si>
    <t>06/07/18</t>
  </si>
  <si>
    <t>Mileage</t>
  </si>
  <si>
    <t>ELT Roadshow Hamilton</t>
  </si>
  <si>
    <t xml:space="preserve">KORU club annual membership </t>
  </si>
  <si>
    <t xml:space="preserve">ACAG annual membership </t>
  </si>
  <si>
    <t xml:space="preserve">ELT Roadshow Tauranga - Breakfast ANZ General Manager </t>
  </si>
  <si>
    <t xml:space="preserve">ELT Roadshow Tauranga </t>
  </si>
  <si>
    <t>12/07/18 - 13/07/18</t>
  </si>
  <si>
    <t>Air NZ ARC meeting, PASAI meeting and NZ Super Fund meeting/presentation</t>
  </si>
  <si>
    <t>New Zealand Super Fund meeting and presentation - Venue to airport</t>
  </si>
  <si>
    <t xml:space="preserve">Air New Zealand ARC meeting - Venue to Auckland office </t>
  </si>
  <si>
    <t>Air NZ ARC meeting, PASAI meeting and NZ Super Fund meeting/presentation - Dinner</t>
  </si>
  <si>
    <t>Sydney</t>
  </si>
  <si>
    <t>8/10/18 - 10/10/18</t>
  </si>
  <si>
    <t>11/11/18 - 12/11/18</t>
  </si>
  <si>
    <t>08/11/18 - 09/11/18</t>
  </si>
  <si>
    <t xml:space="preserve">Costs posted prev six months J Ryan </t>
  </si>
  <si>
    <t>ACAG Conference Sydney</t>
  </si>
  <si>
    <t>PINV94105</t>
  </si>
  <si>
    <t>Accom John Ryan Hamilton 19/11/18</t>
  </si>
  <si>
    <t>18998</t>
  </si>
  <si>
    <t>CQ0042</t>
  </si>
  <si>
    <t>Quest Hamilton</t>
  </si>
  <si>
    <t>RECM00225</t>
  </si>
  <si>
    <t>Accruals Visa Nov 18 Home</t>
  </si>
  <si>
    <t>NOV 18</t>
  </si>
  <si>
    <t>RECM00226</t>
  </si>
  <si>
    <t>PINV94533</t>
  </si>
  <si>
    <t>Schollum G-05Nov-mtg A McConnelly-coffee5 Nov18</t>
  </si>
  <si>
    <t>BNZ20181207-41_0</t>
  </si>
  <si>
    <t>PINV92838</t>
  </si>
  <si>
    <t>744</t>
  </si>
  <si>
    <t>PINV92840</t>
  </si>
  <si>
    <t>745</t>
  </si>
  <si>
    <t>PINV92842</t>
  </si>
  <si>
    <t>746</t>
  </si>
  <si>
    <t>PINV93272</t>
  </si>
  <si>
    <t>Finger Food x15ppl SFO Leadership team 8/10/18</t>
  </si>
  <si>
    <t>95291</t>
  </si>
  <si>
    <t>PINV93756</t>
  </si>
  <si>
    <t>Drinks for Alumni (7/11), Ex AG/DAG/Retirees(6/12)</t>
  </si>
  <si>
    <t>4015741 4166-001-00452</t>
  </si>
  <si>
    <t>PINV93747</t>
  </si>
  <si>
    <t>M/Tea following Comms Meeting 31/10/18</t>
  </si>
  <si>
    <t>773</t>
  </si>
  <si>
    <t>PINV93768</t>
  </si>
  <si>
    <t>M/Tea 15pp Welcome Leeanne McAviney</t>
  </si>
  <si>
    <t>786</t>
  </si>
  <si>
    <t>PINV93955</t>
  </si>
  <si>
    <t>Catering for 35ppl Alumni Function 7/11/18</t>
  </si>
  <si>
    <t>95468</t>
  </si>
  <si>
    <t>PINV94278</t>
  </si>
  <si>
    <t>M/Tea following Comms Mtg 70ppl 28/11/18</t>
  </si>
  <si>
    <t>96398</t>
  </si>
  <si>
    <t>GACR00468</t>
  </si>
  <si>
    <t>Transparency Intl NZ Mtg 29/11/18</t>
  </si>
  <si>
    <t>Accruals Visa Nov 18 New World Thorndon</t>
  </si>
  <si>
    <t>PINV94429</t>
  </si>
  <si>
    <t>Lunch 14ppl Central Govt Advisory Grp 6/11/18</t>
  </si>
  <si>
    <t>831</t>
  </si>
  <si>
    <t>PINV94431</t>
  </si>
  <si>
    <t>Lunch 13ppl CLT Onsite Meeting 21/11/18</t>
  </si>
  <si>
    <t>815</t>
  </si>
  <si>
    <t>PINV94469</t>
  </si>
  <si>
    <t>M/Tea Following Comms Meeting 28/11/18</t>
  </si>
  <si>
    <t>817</t>
  </si>
  <si>
    <t>PINV94538</t>
  </si>
  <si>
    <t>Baker F-07Nov-Alumni function - 7 Nov18</t>
  </si>
  <si>
    <t>BNZ20181207-46_0</t>
  </si>
  <si>
    <t>PINV94630</t>
  </si>
  <si>
    <t>Baker F-05Dec-ExAGsDAGs&amp;Retirees6DecCatering</t>
  </si>
  <si>
    <t>BNZ20181210-53_0</t>
  </si>
  <si>
    <t>PINV94657</t>
  </si>
  <si>
    <t>Catering x19ppl Ex AG's/DAG's &amp; Retirees Function</t>
  </si>
  <si>
    <t>96812</t>
  </si>
  <si>
    <t>PINV94669</t>
  </si>
  <si>
    <t>Lunch x8pp Auditor General of Victoria visit 10/12</t>
  </si>
  <si>
    <t>96987</t>
  </si>
  <si>
    <t>PINV94491</t>
  </si>
  <si>
    <t>Catering 18ppl CLT Mtg 22/11/18</t>
  </si>
  <si>
    <t>1329</t>
  </si>
  <si>
    <t>PINV94678</t>
  </si>
  <si>
    <t>Lunch x7pp Auditor General of Victoria visit 11/12</t>
  </si>
  <si>
    <t>97025</t>
  </si>
  <si>
    <t>PINV94767</t>
  </si>
  <si>
    <t>M/Tea, Lunch x7ppl Audit &amp; Risk Mtg 14/12/18</t>
  </si>
  <si>
    <t>96980</t>
  </si>
  <si>
    <t>PINV94925</t>
  </si>
  <si>
    <t>Baker F-06Dec-Ex-AGsDAGsRetireesfunction5Dec</t>
  </si>
  <si>
    <t>BNZ20181220-72_0</t>
  </si>
  <si>
    <t>PINV93438</t>
  </si>
  <si>
    <t>Restock International Gifts Cupboard</t>
  </si>
  <si>
    <t>00021000</t>
  </si>
  <si>
    <t>CM0162</t>
  </si>
  <si>
    <t>MADINZ Limited</t>
  </si>
  <si>
    <t>PINV94929</t>
  </si>
  <si>
    <t>56520</t>
  </si>
  <si>
    <t>Ryan J-10Dec-Dinner x 4 AG DAG 10/12/18</t>
  </si>
  <si>
    <t>BNZ20181220-76_0</t>
  </si>
  <si>
    <t>PINV94755</t>
  </si>
  <si>
    <t>CAGCF Contribution 2017/2018</t>
  </si>
  <si>
    <t>CAGCF CONTRIBUTION 2017/2018</t>
  </si>
  <si>
    <t>CTT059</t>
  </si>
  <si>
    <t>Commonwealth Auditor-s Gen Conference Fund TT</t>
  </si>
  <si>
    <t>PINV93255</t>
  </si>
  <si>
    <t>Baker F-01Oct-G Ellis - flowers 1 Oct18</t>
  </si>
  <si>
    <t>BNZ20181015-59_0</t>
  </si>
  <si>
    <t>Room/Equip Hire CLT Mtg 22/11/18</t>
  </si>
  <si>
    <t>PINV93130</t>
  </si>
  <si>
    <t>WCOA 2018 Registration CA ANZ &amp; CPA Member</t>
  </si>
  <si>
    <t>WCOA18-1876-2</t>
  </si>
  <si>
    <t>CTT129</t>
  </si>
  <si>
    <t>MCI Australia Pty Ltd</t>
  </si>
  <si>
    <t>PINV93288</t>
  </si>
  <si>
    <t>Tuition John Ryan .5hr 5/10/18</t>
  </si>
  <si>
    <t>R50CT0AG18</t>
  </si>
  <si>
    <t>PINV93289</t>
  </si>
  <si>
    <t>2nd Series Te Reo Programme 20/7-12/10/18</t>
  </si>
  <si>
    <t>OAGOCT1819</t>
  </si>
  <si>
    <t>JGLD00395</t>
  </si>
  <si>
    <t>PINV91228 970 to 907 Tuition for J Ryan 27/07/18</t>
  </si>
  <si>
    <t>PINV93288 970 to 907 Tuition for J Ryan 05/10/18</t>
  </si>
  <si>
    <t>PINV 93289 970 to 907 2nd Te Reo 20/7-12/10/18</t>
  </si>
  <si>
    <t>PINV93330</t>
  </si>
  <si>
    <t>6835A</t>
  </si>
  <si>
    <t>Barnes Janet 06-12-18</t>
  </si>
  <si>
    <t>NZ Barnes Janet 06-12-18</t>
  </si>
  <si>
    <t>NZ Palmer James 06-12-18</t>
  </si>
  <si>
    <t>Palmer James 06-12-18</t>
  </si>
  <si>
    <t>Leeder Douglas 06-12-18</t>
  </si>
  <si>
    <t>NZ Leeder Douglas 06-12-18</t>
  </si>
  <si>
    <t>PINV93625</t>
  </si>
  <si>
    <t>Ryan John 19-11-18</t>
  </si>
  <si>
    <t>6851</t>
  </si>
  <si>
    <t>NZ Ryan John 19-11-18</t>
  </si>
  <si>
    <t>PINV93668</t>
  </si>
  <si>
    <t>Jaduram Raveen 06-12-18</t>
  </si>
  <si>
    <t>6853</t>
  </si>
  <si>
    <t>NZ Jaduram Raveen 06-12-18</t>
  </si>
  <si>
    <t>PINV93912</t>
  </si>
  <si>
    <t>Ryan John 03-12-18</t>
  </si>
  <si>
    <t>6876</t>
  </si>
  <si>
    <t>NZ Ryan John 03-12-18</t>
  </si>
  <si>
    <t>Schollum Gregory 03-12-18</t>
  </si>
  <si>
    <t>NZ Schollum Gregory 03-12-18</t>
  </si>
  <si>
    <t>PINV93996</t>
  </si>
  <si>
    <t>NZ Cox Robert 24-11-18</t>
  </si>
  <si>
    <t>6885</t>
  </si>
  <si>
    <t>NZ Wells Robyn 26-11-18</t>
  </si>
  <si>
    <t>NZ Schollum Gregory 02-12-18</t>
  </si>
  <si>
    <t>Ryan John 12-11-18</t>
  </si>
  <si>
    <t>NZ Ryan John 12-11-18</t>
  </si>
  <si>
    <t>Wells Robyn 26-11-18</t>
  </si>
  <si>
    <t>Schollum Gregory 02-12-18</t>
  </si>
  <si>
    <t>PINV94154</t>
  </si>
  <si>
    <t>NZ Leeder Douglas 05-12-18</t>
  </si>
  <si>
    <t>6903</t>
  </si>
  <si>
    <t>PINV94277</t>
  </si>
  <si>
    <t>NZ Schollum Gregory 04-03-19</t>
  </si>
  <si>
    <t>6937</t>
  </si>
  <si>
    <t>PINV94554</t>
  </si>
  <si>
    <t>NZ Wilson Philip 06-12-18</t>
  </si>
  <si>
    <t>6954 02.12.18</t>
  </si>
  <si>
    <t>NZ Schollum Gregory 11-12-18</t>
  </si>
  <si>
    <t>NZ Ryan John 12-12-18</t>
  </si>
  <si>
    <t>PINV94701</t>
  </si>
  <si>
    <t>NZ Ryan John 25-01-19</t>
  </si>
  <si>
    <t>6975 09.12.18</t>
  </si>
  <si>
    <t>PINV93569</t>
  </si>
  <si>
    <t>57020</t>
  </si>
  <si>
    <t>Schollum G-16Oct-CanterburyRegPetrol 16 Oct18</t>
  </si>
  <si>
    <t>BNZ20181026-43_0</t>
  </si>
  <si>
    <t>Avis Rent A Car Ltd Schollum Gregory 14-10-18</t>
  </si>
  <si>
    <t>Budget Ryan John 19-11-18</t>
  </si>
  <si>
    <t>RECM00222</t>
  </si>
  <si>
    <t>PINV93246</t>
  </si>
  <si>
    <t>Schollum G-27Sep-taxi 27 Sep18</t>
  </si>
  <si>
    <t>BNZ20181015-50_0</t>
  </si>
  <si>
    <t>JGLF01125</t>
  </si>
  <si>
    <t>Taxi N Johnson 08/10/18</t>
  </si>
  <si>
    <t>Taxi N Johnson 21/09/18</t>
  </si>
  <si>
    <t>JGLE00469</t>
  </si>
  <si>
    <t>G Wheddon taxi Wgtn aport World Congress 04/11/18</t>
  </si>
  <si>
    <t>JGLE00470</t>
  </si>
  <si>
    <t>G Wheddon home World Congress</t>
  </si>
  <si>
    <t>PINV94192</t>
  </si>
  <si>
    <t>Ryan J-12Nov-ELT Rshow 12Nov18</t>
  </si>
  <si>
    <t>BNZ20181122-37_0</t>
  </si>
  <si>
    <t>Ryan J-12Nov-ELTRshow - taxi 12 Nov18</t>
  </si>
  <si>
    <t>JGLJ00225</t>
  </si>
  <si>
    <t>Cor:Rusling T-11Nov-AKL taxi 11 Nov18(no inv)</t>
  </si>
  <si>
    <t>Accruals Visa Nov 18 Auckland Co Op Taxis</t>
  </si>
  <si>
    <t>Accruals Visa Nov 18 Wgtn Combined Taxis</t>
  </si>
  <si>
    <t>Accruals Visa Nov 18 Wellington Intl Airp</t>
  </si>
  <si>
    <t>Schollum G-19Nov-ANZ Intern Ind - taxi 19 Nov18</t>
  </si>
  <si>
    <t>Schollum G-12Nov-ELTRoadshowAuckTaxi 12 Nov18</t>
  </si>
  <si>
    <t>Schollum G-12Nov-ELTRoadShowAuckTaxi 12 Nov18</t>
  </si>
  <si>
    <t>PINV94631</t>
  </si>
  <si>
    <t>Ryan J-20Nov-WaikatoRegVisParking 19 Nov18</t>
  </si>
  <si>
    <t>BNZ20181210-54_0</t>
  </si>
  <si>
    <t>PINV94734</t>
  </si>
  <si>
    <t>ANZ TaxiCharge 26/11/18</t>
  </si>
  <si>
    <t>4405104818</t>
  </si>
  <si>
    <t>CT0009</t>
  </si>
  <si>
    <t>Taxicharge NZ Limited &amp; Company</t>
  </si>
  <si>
    <t>PINV94855</t>
  </si>
  <si>
    <t>Cox R-02Dec-taxi 2 Dec18</t>
  </si>
  <si>
    <t>BNZ20181220-14_0</t>
  </si>
  <si>
    <t>PINV94918</t>
  </si>
  <si>
    <t>Schollum G-12Dec-ELTRdshwHamiltonTaxi12Dec18</t>
  </si>
  <si>
    <t>BNZ20181220-67_0</t>
  </si>
  <si>
    <t>Schollum G-05Dec-AkldCouncilARC-taxi 5Dec18</t>
  </si>
  <si>
    <t>Schollum G-04Dec-AkldCouncilARC-taxi 5Dec18</t>
  </si>
  <si>
    <t>Schollum G-03Dec-ELTRoadshowDUN-taxi 3Dec18</t>
  </si>
  <si>
    <t>Schollum G-02Dec-ELTRoadshowDUD-taxi 3Dec18</t>
  </si>
  <si>
    <t>Ryan J-29Nov-CanterburyEQSymp-taxi 29 Nov18</t>
  </si>
  <si>
    <t>Ryan J-28Nov-CanterburyEQSymp-taxi 28 Nov18</t>
  </si>
  <si>
    <t>Schollum G-27Sep-airport parking 27 Sep18</t>
  </si>
  <si>
    <t>Schollum G-16Oct-CanterburyRegParking 14 Oct18</t>
  </si>
  <si>
    <t>PINV93578</t>
  </si>
  <si>
    <t>Ryan J-10Oct-DNRegionalVisit parkng 10Oct18</t>
  </si>
  <si>
    <t>BNZ20181026-50_0</t>
  </si>
  <si>
    <t>RECM00223</t>
  </si>
  <si>
    <t>Accruals Visa Oct 18 Wellington Internati</t>
  </si>
  <si>
    <t>OCT 18</t>
  </si>
  <si>
    <t>Accruals Visa Oct 18 Wellington Intl Airp</t>
  </si>
  <si>
    <t>RECM00224</t>
  </si>
  <si>
    <t>PINV93830</t>
  </si>
  <si>
    <t>Rogers J-18Oct-WorldCongress-parking 18 Oct18</t>
  </si>
  <si>
    <t>BNZ20181106-31_0</t>
  </si>
  <si>
    <t>PINV93833</t>
  </si>
  <si>
    <t>Schollum G-24Oct-GisborneRegVisitParkg 24 Oct18</t>
  </si>
  <si>
    <t>BNZ20181106-32_1</t>
  </si>
  <si>
    <t>Ryan J-14Nov-ELT Rshow airport 14 Nov18</t>
  </si>
  <si>
    <t>Ryan J-10Nov-ACAG Wgtn airport 10 Nov18</t>
  </si>
  <si>
    <t>Accruals Visa Nov 18 Wilson Parking</t>
  </si>
  <si>
    <t>Schollum G-14Nov-ELTRdshowsTauAuckPark 14 Nov18</t>
  </si>
  <si>
    <t>PINV94539</t>
  </si>
  <si>
    <t>Ryan J-19Nov-WaikatoRegVisitParking19 Nov18</t>
  </si>
  <si>
    <t>BNZ20181207-47_0</t>
  </si>
  <si>
    <t>PINV94725</t>
  </si>
  <si>
    <t>Ryan J - 07DecCantEarthQSympPark 28-29Nov18</t>
  </si>
  <si>
    <t>EXP 20181214</t>
  </si>
  <si>
    <t>JGLE00477</t>
  </si>
  <si>
    <t>PINV93830 Rogers J reimb park World Congress 3/11</t>
  </si>
  <si>
    <t>Schollum G-12Dec-ELTRdshwHamiltonParking12Dec18</t>
  </si>
  <si>
    <t>Schollum G-05Dec-ELTRdshwCHCHDUN-park 2-5 Dec18</t>
  </si>
  <si>
    <t>Ryan J-04Dec-ELTRoadshowCHCH-Parking3 Dec18</t>
  </si>
  <si>
    <t>PINV94724</t>
  </si>
  <si>
    <t>Schollum G - 30NovELTRoadshowPN30/11/18</t>
  </si>
  <si>
    <t>E96081</t>
  </si>
  <si>
    <t>PINV93261</t>
  </si>
  <si>
    <t>Ryan J-10Oct-breakfast 10 Oct18</t>
  </si>
  <si>
    <t>BNZ20181015-63_0</t>
  </si>
  <si>
    <t>Ryan J-10Oct-accomm 8-10 Oct18</t>
  </si>
  <si>
    <t>Ryan J-09Oct-Breakfast x2 people 9 Oct18</t>
  </si>
  <si>
    <t>PINV93528</t>
  </si>
  <si>
    <t>Ryan J-09Oct-DNRegionalVisit dinner 9 Oct18</t>
  </si>
  <si>
    <t>BNZ20181026-1_2</t>
  </si>
  <si>
    <t>Schollum G-16Oct-CanterburyRegAccom 14 Oct18</t>
  </si>
  <si>
    <t>Schollum G-15Oct-CanterburyRegDinner 15 Oct18</t>
  </si>
  <si>
    <t>PINV93948</t>
  </si>
  <si>
    <t>Accom John Ryan Ak 12/11-13/11/18 ELT Office Visit</t>
  </si>
  <si>
    <t>1925</t>
  </si>
  <si>
    <t>CQ0017</t>
  </si>
  <si>
    <t>Quest on Queen</t>
  </si>
  <si>
    <t>Ryan J-14Nov-ELTRshow AK bfastAGDAG+1 14/11</t>
  </si>
  <si>
    <t>Ryan J-13Nov-ELTRshow AK bfast AG DAG 13/11</t>
  </si>
  <si>
    <t>Ryan J-13Nov-ELTRshow AKdinn AGDAG+1 13/11</t>
  </si>
  <si>
    <t>Ryan J-12Nov-ELT Rshow dinner AG DAG 12/11</t>
  </si>
  <si>
    <t>Accruals Visa Nov 18 Trinitywharftauran</t>
  </si>
  <si>
    <t>Accruals Visa Nov 18 Cafe Mediterraneo</t>
  </si>
  <si>
    <t>Accruals Visa Nov 18 Quest On Queen</t>
  </si>
  <si>
    <t>Accruals Visa Nov 18 Caffe Centrale</t>
  </si>
  <si>
    <t>Accruals Visa Nov 18 Miltons Canteen</t>
  </si>
  <si>
    <t>PINV94484</t>
  </si>
  <si>
    <t>Accom Greg Schollum Akld 4/12/18</t>
  </si>
  <si>
    <t>3283</t>
  </si>
  <si>
    <t>Schollum G-14Nov-ELTRdshowAuckAccom 12-14 Nov18</t>
  </si>
  <si>
    <t>Schollum G-12Nov-ELTRoadshowAuckBkfast 12 Nov18</t>
  </si>
  <si>
    <t>Schollum G-11Nov-ELTRoadshowTauranga 11 Nov18</t>
  </si>
  <si>
    <t>Ryan J-20Nov-WaikatoRegVisit Bkfast20 Nov18</t>
  </si>
  <si>
    <t>Ryan J-19Nov-WaikatoRegVisit Dinner19 Nov18</t>
  </si>
  <si>
    <t>PINV94490</t>
  </si>
  <si>
    <t>Accom John Ryan Chch ELT Roadshow 3/12/18</t>
  </si>
  <si>
    <t>INV-0305</t>
  </si>
  <si>
    <t>CL0108</t>
  </si>
  <si>
    <t>Lincoln Whiteleigh Motel Management Limited</t>
  </si>
  <si>
    <t>Accom Greg Schollum Chch ELT Roadshow 3/12/18</t>
  </si>
  <si>
    <t>Schollum G-05Dec-AuckCouncilARC-Brkfast 5 Dec18</t>
  </si>
  <si>
    <t>Schollum G-03Dec-ELTRoadshowDUD-Brkfast 3 Dec18</t>
  </si>
  <si>
    <t>Schollum G-03Dec-ELTRoadshowDUN-accom 3Dec18</t>
  </si>
  <si>
    <t>Ryan J-04Dec-ELTRdshwChCh-Bfast(x2) 4 Dec18</t>
  </si>
  <si>
    <t>Ryan J-28Nov-CanterburyEQSymp-accom28 Nov18</t>
  </si>
  <si>
    <t>PINV93328</t>
  </si>
  <si>
    <t>Rogers Jane 03-11-18</t>
  </si>
  <si>
    <t>6804</t>
  </si>
  <si>
    <t>57080</t>
  </si>
  <si>
    <t>Accruals Visa Nov 18 Mainland Taxis</t>
  </si>
  <si>
    <t>Accruals Visa Nov 18 Quest Christchurch</t>
  </si>
  <si>
    <t>Accruals Visa Nov 18 Blue Star Taxis</t>
  </si>
  <si>
    <t>Accruals Visa Nov 18 Green Cabs Ltd</t>
  </si>
  <si>
    <t>JGLE00464</t>
  </si>
  <si>
    <t>Rev dup jnls JGLE00460/JGLB01749 R Cox Tromso FIPP</t>
  </si>
  <si>
    <t>Ryan John 08-11-18</t>
  </si>
  <si>
    <t>NZ Ryan John 08-11-18</t>
  </si>
  <si>
    <t>NZ Rogers Jane 03-11-18</t>
  </si>
  <si>
    <t>Rusling Trevor 03-11-18</t>
  </si>
  <si>
    <t>NZ Rusling Trevor 03-11-18</t>
  </si>
  <si>
    <t>Wright Ethan 04-11-18</t>
  </si>
  <si>
    <t>NZ Wright Ethan 04-11-18</t>
  </si>
  <si>
    <t>EK Cox Robert 24-11-18</t>
  </si>
  <si>
    <t>PINV93328 Rogers J reimb flight World  Congress</t>
  </si>
  <si>
    <t>PINV94834</t>
  </si>
  <si>
    <t>AC Johnston Nicholas 02-02-19</t>
  </si>
  <si>
    <t>6987</t>
  </si>
  <si>
    <t>NZ Johnston Nicholas 02-02-19</t>
  </si>
  <si>
    <t>NZ Dyer Cristin 02-02-19</t>
  </si>
  <si>
    <t>PINV93196</t>
  </si>
  <si>
    <t>57110</t>
  </si>
  <si>
    <t>Dyer C-22Sep-SAI Canada - taxi 22 Sep18</t>
  </si>
  <si>
    <t>BNZ20181015-22_1</t>
  </si>
  <si>
    <t>PINV93222</t>
  </si>
  <si>
    <t>Johnston N-21Sep-SAI Canada -Wgtn taxi 21 Sep18</t>
  </si>
  <si>
    <t>BNZ20181015-34_0</t>
  </si>
  <si>
    <t>PINV93247</t>
  </si>
  <si>
    <t>Johnston N-08Oct-SAI Canada - Wgtn taxi 8 Oct18</t>
  </si>
  <si>
    <t>BNZ20181015-51_0</t>
  </si>
  <si>
    <t>Johnston N-06Oct-SAI Canada - taxi 6 Oct18</t>
  </si>
  <si>
    <t>Corr g/l taxi N Johnson 08/10/18</t>
  </si>
  <si>
    <t>Corr g/l taxi N Johnson 21/09/18</t>
  </si>
  <si>
    <t>JGLJ00223</t>
  </si>
  <si>
    <t>Cor:Rusling T-03Nov-Sydney Airport to CBD 3 Nov18</t>
  </si>
  <si>
    <t>JGLJ00224</t>
  </si>
  <si>
    <t>Cor:Rusling T-11Nov-CBD to Sydney Airport 11 Nov18</t>
  </si>
  <si>
    <t>Accruals Visa Nov 18 Gm Cabs Pty Ltd</t>
  </si>
  <si>
    <t>Accruals Visa Nov 18 Taxi Combined 133300</t>
  </si>
  <si>
    <t>PINV94535</t>
  </si>
  <si>
    <t>Rogers J-09Nov-WCOA taxi 9 Nov18</t>
  </si>
  <si>
    <t>BNZ20181207-43_0</t>
  </si>
  <si>
    <t>Rogers J-04Nov-WCOA taxi 4 Nov18</t>
  </si>
  <si>
    <t>PINV93538</t>
  </si>
  <si>
    <t>Dyer C-06Oct-SAI Canada Peer Rev 6 Oct18</t>
  </si>
  <si>
    <t>BNZ20181026-18_0</t>
  </si>
  <si>
    <t>PINV93570</t>
  </si>
  <si>
    <t>Johnston N-06Oct-Canada Peer Rev accom 6 Oct18</t>
  </si>
  <si>
    <t>BNZ20181026-44_0</t>
  </si>
  <si>
    <t>G Wheddon 05/11/- 08/11 World Congress</t>
  </si>
  <si>
    <t>JGLJ00226</t>
  </si>
  <si>
    <t>Co:Rusling T-09Nov-WCOA Confi - accom 4-9 Nov18</t>
  </si>
  <si>
    <t>Cor:Rusling T-08Nov-WCOA (dinnerx2) 8Nov18</t>
  </si>
  <si>
    <t>Corr:Rusling T-06Nov-WCOA (dinnerx2) 6Nov18</t>
  </si>
  <si>
    <t>Accruals Visa Nov 18 Hyatt Regency Sydney Fdi</t>
  </si>
  <si>
    <t>Rogers J-09Nov-WCOA accom 4-9 Nov18</t>
  </si>
  <si>
    <t>Amora Hotel Jamison SYD Ryan John 08-11-18</t>
  </si>
  <si>
    <t>JGLE00476</t>
  </si>
  <si>
    <t>ACAG dinner AUD50 J Ryan 08/11/18</t>
  </si>
  <si>
    <t>Cox R-01Dec-accom FIPP Bali 24 Nov-1 Dec18</t>
  </si>
  <si>
    <t>PINV93680</t>
  </si>
  <si>
    <t>Travel Allowance USD$100 WCOA Syd 4-9/11/18</t>
  </si>
  <si>
    <t>WCOA SYDNEY 4-9 NOV'18</t>
  </si>
  <si>
    <t>E20393</t>
  </si>
  <si>
    <t>Ethan Wright</t>
  </si>
  <si>
    <t>PINV93681</t>
  </si>
  <si>
    <t>E19886</t>
  </si>
  <si>
    <t>Trevor Rusling</t>
  </si>
  <si>
    <t>JGLF01126</t>
  </si>
  <si>
    <t>Gabrielle Wheddon AUD$135 WCOA Sydney 4-9/11/18</t>
  </si>
  <si>
    <t>PINV93966</t>
  </si>
  <si>
    <t>Cox R - 05NovTravel allowFIPP Bali 24 Nov18</t>
  </si>
  <si>
    <t>EXP 20181115</t>
  </si>
  <si>
    <t>E14560</t>
  </si>
  <si>
    <t>Robert Cox</t>
  </si>
  <si>
    <t>Johnston N-12Sep-SAI Canada Peer review12 Sep18</t>
  </si>
  <si>
    <t>Cox Robert 24-11-18</t>
  </si>
  <si>
    <t>Corporate Cars Australia Ryan John 08-11-18</t>
  </si>
  <si>
    <t>57150</t>
  </si>
  <si>
    <t>Leeder Douglas 05-12-18</t>
  </si>
  <si>
    <t>Schollum Gregory 04-03-19</t>
  </si>
  <si>
    <t>Wilson Philip 06-12-18</t>
  </si>
  <si>
    <t>Schollum Gregory 11-12-18</t>
  </si>
  <si>
    <t>Ryan John 12-12-18</t>
  </si>
  <si>
    <t>Ryan John 25-01-19</t>
  </si>
  <si>
    <t>Johnston Nicholas 02-02-19</t>
  </si>
  <si>
    <t>Dyer Cristin 02-02-19</t>
  </si>
  <si>
    <t>RECA00625</t>
  </si>
  <si>
    <t>PINV93013</t>
  </si>
  <si>
    <t>Dr Ganesh Nana Presentation OAG 28/9/18</t>
  </si>
  <si>
    <t>4041</t>
  </si>
  <si>
    <t>CB0048</t>
  </si>
  <si>
    <t>Business &amp; Economic Research Limited</t>
  </si>
  <si>
    <t>PINV93220</t>
  </si>
  <si>
    <t>ARC Mtg S Johnstone 10.3hrs@$220 &amp; Disb Sep'18</t>
  </si>
  <si>
    <t>74918</t>
  </si>
  <si>
    <t>CS0161</t>
  </si>
  <si>
    <t>Shand Thomson Ltd</t>
  </si>
  <si>
    <t>GJH00533</t>
  </si>
  <si>
    <t>Salaries Fortnight End 17.10.18</t>
  </si>
  <si>
    <t>JGLB01775</t>
  </si>
  <si>
    <t>Salaries F/N ended 14.11.18 ARC Inv F Hutchings</t>
  </si>
  <si>
    <t>GJH00536</t>
  </si>
  <si>
    <t>Salaries Fortnight End 14.11.18</t>
  </si>
  <si>
    <t>PINV93998</t>
  </si>
  <si>
    <t>50% Deposit YSW Programme</t>
  </si>
  <si>
    <t>9841</t>
  </si>
  <si>
    <t>CS0188</t>
  </si>
  <si>
    <t>Sustainability Trust</t>
  </si>
  <si>
    <t>RECU0050</t>
  </si>
  <si>
    <t>JGLD00396</t>
  </si>
  <si>
    <t>A-G &amp; Dept A-G PLA Cost Oct 18</t>
  </si>
  <si>
    <t>OCT-2018</t>
  </si>
  <si>
    <t>GJH00531</t>
  </si>
  <si>
    <t>Salaries Fortnight End 03.10.18</t>
  </si>
  <si>
    <t>GJH00535</t>
  </si>
  <si>
    <t>Salaries Fortnight End 31.10.18</t>
  </si>
  <si>
    <t>JGLD00399</t>
  </si>
  <si>
    <t>A-G &amp; Dept A-G PLA Cost Nov 18</t>
  </si>
  <si>
    <t>NOV-2018</t>
  </si>
  <si>
    <t>GJH00538</t>
  </si>
  <si>
    <t>Salaries Fortnight End 28.11.18</t>
  </si>
  <si>
    <t>RECU0051</t>
  </si>
  <si>
    <t>Sal Accrual 30.11.18</t>
  </si>
  <si>
    <t>RECU0052</t>
  </si>
  <si>
    <t>GJH00539</t>
  </si>
  <si>
    <t>Salaries Fortnight End 12.12.18</t>
  </si>
  <si>
    <t>GJH00541</t>
  </si>
  <si>
    <t>Salaries Fortnight End 26.12.18</t>
  </si>
  <si>
    <t>RECU0053</t>
  </si>
  <si>
    <t>Sal Accrual 31.12.18</t>
  </si>
  <si>
    <t>RECD00060</t>
  </si>
  <si>
    <t>RECD00061</t>
  </si>
  <si>
    <t>Accrual Annual Leave October 18</t>
  </si>
  <si>
    <t>RECD00062</t>
  </si>
  <si>
    <t>RECD00063</t>
  </si>
  <si>
    <t>Accrual Annual Leave November 18</t>
  </si>
  <si>
    <t>RECD00064</t>
  </si>
  <si>
    <t>Payment</t>
  </si>
  <si>
    <t>CRJ18563</t>
  </si>
  <si>
    <t>John Ryan Reimbursement ACAG ADV &amp; dinner</t>
  </si>
  <si>
    <t>WP00</t>
  </si>
  <si>
    <t>Westpac 00 Account</t>
  </si>
  <si>
    <t>Bank Account</t>
  </si>
  <si>
    <t>SINV21959</t>
  </si>
  <si>
    <t>71210</t>
  </si>
  <si>
    <t>Invoice SINV21959</t>
  </si>
  <si>
    <t>DO0001</t>
  </si>
  <si>
    <t>Office of the Auditor General (Canada)</t>
  </si>
  <si>
    <t>Customer</t>
  </si>
  <si>
    <t>PINV94576</t>
  </si>
  <si>
    <t>Reimburse ACAG Dinner 8/11/18</t>
  </si>
  <si>
    <t>REIMBURSE ACAG DINNER</t>
  </si>
  <si>
    <t>CTT132</t>
  </si>
  <si>
    <t>Audit Office of New South Wales</t>
  </si>
  <si>
    <t>PINV94577</t>
  </si>
  <si>
    <t>Reimburse Drinks ACAG Dinner 8/11/18</t>
  </si>
  <si>
    <t>REIMBURSE ACAG DRINKS</t>
  </si>
  <si>
    <t>CTT133</t>
  </si>
  <si>
    <t>Margaret Crawford</t>
  </si>
  <si>
    <t>ACAG dinner AUD50 J Ryan to be expensed</t>
  </si>
  <si>
    <t>Credit Card/
Non credit Card</t>
  </si>
  <si>
    <t>Audit &amp; Risk Date</t>
  </si>
  <si>
    <t>Add column</t>
  </si>
  <si>
    <t xml:space="preserve"> LGNZ Conference - accomm 2 nights plus 2 bfasts 16/7 $19.13 17/7 $23.48 Accom $346.17 incl fee </t>
  </si>
  <si>
    <t>24/10/2018 to 21/11/2018</t>
  </si>
  <si>
    <t>Northern Steamship Co B</t>
  </si>
  <si>
    <t>Tauranga Mount Taxis</t>
  </si>
  <si>
    <t>Cafe Melba</t>
  </si>
  <si>
    <t>The V Grill</t>
  </si>
  <si>
    <t>Lechef - Vulcan Lane</t>
  </si>
  <si>
    <t>Caffe Centrale</t>
  </si>
  <si>
    <t>Wilson Parking</t>
  </si>
  <si>
    <t>Miltons Canteen</t>
  </si>
  <si>
    <t>22/11/2018 to 20/12/2018</t>
  </si>
  <si>
    <t>Mainland Taxis</t>
  </si>
  <si>
    <t>Quest Christchurch</t>
  </si>
  <si>
    <t>Addington Coffee Co-Op</t>
  </si>
  <si>
    <t>Havana Bar</t>
  </si>
  <si>
    <t>21/12/2018 to 21/01/2019</t>
  </si>
  <si>
    <t>United Air 0162430647571</t>
  </si>
  <si>
    <t>Not coded/approved as  at 04/01/19</t>
  </si>
  <si>
    <t>Charge  for S Lineham PASAI</t>
  </si>
  <si>
    <t>Home</t>
  </si>
  <si>
    <t>Trinitywharftauran</t>
  </si>
  <si>
    <t>Cafe Mediterraneo</t>
  </si>
  <si>
    <t>Quest On Queen</t>
  </si>
  <si>
    <t>Dunedin Taxis</t>
  </si>
  <si>
    <t>Distinction Dunedin</t>
  </si>
  <si>
    <t>Hamilton Taxis</t>
  </si>
  <si>
    <t>Details</t>
  </si>
  <si>
    <t xml:space="preserve">PASAI Conf fuel rental car </t>
  </si>
  <si>
    <t>Disclosed Feb18-Jun18</t>
  </si>
  <si>
    <t>CL/CO?</t>
  </si>
  <si>
    <t>Domestic flights regional staff visits</t>
  </si>
  <si>
    <t xml:space="preserve">Domestic flights conferences and other meetings </t>
  </si>
  <si>
    <t>19/11/18 - 20/11/18</t>
  </si>
  <si>
    <t>03/12/18 - 04/12/18</t>
  </si>
  <si>
    <t>Dunedin/Christchurch</t>
  </si>
  <si>
    <t>Speaker at SOLGM</t>
  </si>
  <si>
    <t>Blenheim</t>
  </si>
  <si>
    <t>ACAG Wgtn airport 10 Nov18</t>
  </si>
  <si>
    <t>ELT Rshow - taxi to hotel  12 Nov18</t>
  </si>
  <si>
    <t>ELT Rshow dinner AG DAG 12/11</t>
  </si>
  <si>
    <t>ELT Rshow a/port to office</t>
  </si>
  <si>
    <t>ELTRoadshowAuckBreakfastJohnRyanGregSchollum</t>
  </si>
  <si>
    <t>ELTRoadshowAuck.DinnerJohnRyanGregSchollumHenryBroughton</t>
  </si>
  <si>
    <t>ELTRoadshowAuckBreakfastJohnRyanHenryBroughtonGregSchollum</t>
  </si>
  <si>
    <t>ELTRoadshowAirportParking</t>
  </si>
  <si>
    <t>12/11-14/11/18</t>
  </si>
  <si>
    <t>WaikatoRegVisitDinAGPatJohnson19/11/18</t>
  </si>
  <si>
    <t>WaikatoRegVisitParking19/11/18</t>
  </si>
  <si>
    <t>WaikatoRegVisBreakfastAG20/11/18</t>
  </si>
  <si>
    <t>WaikatoRegVisParking</t>
  </si>
  <si>
    <t>19/11-20/11</t>
  </si>
  <si>
    <t>CanterburyEarthquakeSymposium a/port to hotel</t>
  </si>
  <si>
    <t>Hotel to Canterbury Uni</t>
  </si>
  <si>
    <t>Canterbury Uni to a/port</t>
  </si>
  <si>
    <t xml:space="preserve">CanterburyEarthquakeSymposium </t>
  </si>
  <si>
    <t>28/11 -29/11</t>
  </si>
  <si>
    <t>ELTRoadshowChCH3DecBfastGSJRSW</t>
  </si>
  <si>
    <t>ELTRoadshowCHCH3DecParking</t>
  </si>
  <si>
    <t>03/12-04/12</t>
  </si>
  <si>
    <t>Bill Gilhooly Andrew Greaves</t>
  </si>
  <si>
    <t>Dinner x 4 AG DAG 10/12/18</t>
  </si>
  <si>
    <t>GisborneRegVisitParking</t>
  </si>
  <si>
    <t>mtg A McConnelly-coffee5 Nov18</t>
  </si>
  <si>
    <t>ELTRoadshowTaurangaCreditcardfee</t>
  </si>
  <si>
    <t>11/11 - 12/11</t>
  </si>
  <si>
    <t>ELTRoadshowAuckland</t>
  </si>
  <si>
    <t>ELT Roadshow - Auck - Breakfast Greg Schollum, Stephen Walker &amp; Bethia Gibson</t>
  </si>
  <si>
    <t>ELTRoadshowAuck2nightsAccomm</t>
  </si>
  <si>
    <t>12/11-14/11</t>
  </si>
  <si>
    <t>ELTRoadshowsTaurgAuckAirportParking</t>
  </si>
  <si>
    <t>11/11 - 14/11</t>
  </si>
  <si>
    <t>To Audit NZ Intern Induction</t>
  </si>
  <si>
    <t>From Audit NZ Intern Induction</t>
  </si>
  <si>
    <t>ELTRoadshowDUD3Dec</t>
  </si>
  <si>
    <t>ELTRoadshowDUN3Dec</t>
  </si>
  <si>
    <t>02/12 -03/12</t>
  </si>
  <si>
    <t>Green Cabs Ltd Chch</t>
  </si>
  <si>
    <t>ELTRoadshow CHCH</t>
  </si>
  <si>
    <t>ELTRoadshowDUDBreakfastGS+BG3Dec</t>
  </si>
  <si>
    <t>The Perc Dun</t>
  </si>
  <si>
    <t>AucklandCouncilARC5Dec 20:29</t>
  </si>
  <si>
    <t>AucklandCouncilARC5Dec 13:37</t>
  </si>
  <si>
    <t>AuckCouncilARCBreakfastGS5Dec</t>
  </si>
  <si>
    <t>ELTRoadshowCHCHDUNParking</t>
  </si>
  <si>
    <t>02/12 - 05/12</t>
  </si>
  <si>
    <t>ELTRoadshowHamilton12Dec</t>
  </si>
  <si>
    <t>ELTRoadshowHamiltonParking12Dec</t>
  </si>
  <si>
    <t>ELT Office visit Tauranga - Airport to office</t>
  </si>
  <si>
    <t>ELT Office visit Tauranga and Auckland</t>
  </si>
  <si>
    <t>Tauranga/Auckland</t>
  </si>
  <si>
    <t>28/11/18 - 29/11/8</t>
  </si>
  <si>
    <t>Keynote speaker Canterbury Earthquake symposium/Entity visits</t>
  </si>
  <si>
    <t>Canterbury University to airport</t>
  </si>
  <si>
    <t xml:space="preserve">Entity visits Dunedin </t>
  </si>
  <si>
    <t>12/11/18 - 14/11/18</t>
  </si>
  <si>
    <t>28/11/8 - 29/11/18</t>
  </si>
  <si>
    <t>Entity visits Hamilton</t>
  </si>
  <si>
    <t>Data</t>
  </si>
  <si>
    <t>ELT Roadshows Dunedin and Christchurch</t>
  </si>
  <si>
    <t>ELT Office visit Auckland</t>
  </si>
  <si>
    <t xml:space="preserve">ELT Office visit Auckland - Breakfast J Ryan G Schollum </t>
  </si>
  <si>
    <t>Entity visits Dunedin - Breakfast</t>
  </si>
  <si>
    <t>ELT Roadshow Christchurch</t>
  </si>
  <si>
    <t>ELT Roadshow Christchurch -Breakfast J Ryan G Schollum S Walker</t>
  </si>
  <si>
    <t>CO/CL</t>
  </si>
  <si>
    <t>Domestic flights conferences and other meetings/client visits</t>
  </si>
  <si>
    <t>Domestic accommodation &amp; meals for conferences and other meetings/client visits</t>
  </si>
  <si>
    <t>10/09/18 - 11/09/18</t>
  </si>
  <si>
    <t>Meeting</t>
  </si>
  <si>
    <t>14/10/18 - 16/10/18</t>
  </si>
  <si>
    <t xml:space="preserve">Taxi </t>
  </si>
  <si>
    <t>02/12/12-05/12/18</t>
  </si>
  <si>
    <t>Internet Cost Category AG
Domestic travel only</t>
  </si>
  <si>
    <r>
      <t xml:space="preserve">Welcome new Auditor-General morning tea  x </t>
    </r>
    <r>
      <rPr>
        <sz val="11"/>
        <color rgb="FFFF0000"/>
        <rFont val="Calibri"/>
        <family val="2"/>
        <scheme val="minor"/>
      </rPr>
      <t xml:space="preserve">70 </t>
    </r>
    <r>
      <rPr>
        <sz val="11"/>
        <color theme="1"/>
        <rFont val="Calibri"/>
        <family val="2"/>
        <scheme val="minor"/>
      </rPr>
      <t xml:space="preserve">attendees </t>
    </r>
  </si>
  <si>
    <t xml:space="preserve">Lunch Vietnamese Delegation x 17 attendees </t>
  </si>
  <si>
    <t xml:space="preserve"> TINZ Leaders Integrity Forum  x 80 attendees </t>
  </si>
  <si>
    <t xml:space="preserve">Alumni function x 35 attendees </t>
  </si>
  <si>
    <t>06/12/18</t>
  </si>
  <si>
    <t>07/11/18</t>
  </si>
  <si>
    <t xml:space="preserve">Morning tea to welcome Assistant Auditor- General Research &amp; Development </t>
  </si>
  <si>
    <t>ACAG Conference Sydney - City  to airport</t>
  </si>
  <si>
    <t xml:space="preserve">ACAG Conference Sydney - Airport to city </t>
  </si>
  <si>
    <t>Cash allowance bal suspense reduced AUD29</t>
  </si>
  <si>
    <t xml:space="preserve">Attend bereavement for ex Auditor-General </t>
  </si>
  <si>
    <t>Attend bereavement for ex Auditor-General - Office to airport</t>
  </si>
  <si>
    <t>Attend bereavement for ex Auditor-General - Airport to office</t>
  </si>
  <si>
    <t xml:space="preserve">Coffee with ex Deputy Auditor-General  </t>
  </si>
  <si>
    <r>
      <t>Coffee meeting  with AAG Local Government, Sector Manager and Shilinka Smith</t>
    </r>
    <r>
      <rPr>
        <sz val="11"/>
        <color rgb="FFFF0000"/>
        <rFont val="Calibri"/>
        <family val="2"/>
        <scheme val="minor"/>
      </rPr>
      <t xml:space="preserve">  Fish &amp; Game perf project</t>
    </r>
  </si>
  <si>
    <r>
      <t xml:space="preserve">Entity visits Dunedin - Breakfast with Sector Manager </t>
    </r>
    <r>
      <rPr>
        <sz val="11"/>
        <color rgb="FFFF0000"/>
        <rFont val="Calibri"/>
        <family val="2"/>
        <scheme val="minor"/>
      </rPr>
      <t xml:space="preserve">J Keate </t>
    </r>
  </si>
  <si>
    <r>
      <t xml:space="preserve">Entity visits Dunedin - Dinner with </t>
    </r>
    <r>
      <rPr>
        <sz val="11"/>
        <color rgb="FFFF0000"/>
        <rFont val="Calibri"/>
        <family val="2"/>
        <scheme val="minor"/>
      </rPr>
      <t>Sector Manager P Johnson</t>
    </r>
  </si>
  <si>
    <r>
      <t xml:space="preserve">Entity visits Dunedin - Breakfast with Sector manager </t>
    </r>
    <r>
      <rPr>
        <sz val="11"/>
        <color rgb="FFFF0000"/>
        <rFont val="Calibri"/>
        <family val="2"/>
        <scheme val="minor"/>
      </rPr>
      <t xml:space="preserve">J Keate </t>
    </r>
  </si>
  <si>
    <r>
      <t xml:space="preserve">ELT Office visit Auckland - Dinner Deputy Auditor-General and Sector manager </t>
    </r>
    <r>
      <rPr>
        <sz val="11"/>
        <color rgb="FFFF0000"/>
        <rFont val="Calibri"/>
        <family val="2"/>
        <scheme val="minor"/>
      </rPr>
      <t>H Broughton</t>
    </r>
  </si>
  <si>
    <r>
      <t xml:space="preserve">ELT Office visit Auckland - Breakfast with Deputy Auditor-General and Sector Manager </t>
    </r>
    <r>
      <rPr>
        <sz val="11"/>
        <color rgb="FFFF0000"/>
        <rFont val="Calibri"/>
        <family val="2"/>
        <scheme val="minor"/>
      </rPr>
      <t>H Broughton</t>
    </r>
  </si>
  <si>
    <r>
      <t xml:space="preserve">Entity visits Dunedin - Dinner with Sector Manager </t>
    </r>
    <r>
      <rPr>
        <sz val="11"/>
        <color rgb="FFFF0000"/>
        <rFont val="Calibri"/>
        <family val="2"/>
        <scheme val="minor"/>
      </rPr>
      <t>P Johnson</t>
    </r>
  </si>
  <si>
    <t xml:space="preserve">ELT Office visit Tauranga - Dinner with Deputy Auditor-General </t>
  </si>
  <si>
    <t>Queenstown</t>
  </si>
  <si>
    <t>09/09/18 -11/09/18</t>
  </si>
  <si>
    <t xml:space="preserve">SOLGM Conference 2018 </t>
  </si>
  <si>
    <t xml:space="preserve">SOLGM 2018 Conference  - Registration </t>
  </si>
  <si>
    <t>09/09/18 - 11/09/18</t>
  </si>
  <si>
    <t xml:space="preserve">SOLGM Conference 2018- Airport to hotel </t>
  </si>
  <si>
    <t xml:space="preserve">SOLGM Conference 2018- Hotel to airport </t>
  </si>
  <si>
    <t xml:space="preserve">SOLGM Conference 2018 - Dinner with 2 Directors Audit New Zealand </t>
  </si>
  <si>
    <t>MillenniumHotel2daysaccommodationSOLGMConference bfast x 2 @ $17.39</t>
  </si>
  <si>
    <t xml:space="preserve">Auckland Council Audit &amp; Risk Committee/PASAI </t>
  </si>
  <si>
    <t>Auckland Council Audit &amp; Risk Committee/PASAI - PASAI office to Auckland ARC</t>
  </si>
  <si>
    <t>Auckland Council Audit &amp; Risk Committee/PASAI - Auckland Council ARC to airport</t>
  </si>
  <si>
    <t xml:space="preserve">Entity visits South Canterbury </t>
  </si>
  <si>
    <t>Timaru</t>
  </si>
  <si>
    <t xml:space="preserve">Entity visits Gisborne </t>
  </si>
  <si>
    <t>05/11/18</t>
  </si>
  <si>
    <r>
      <t xml:space="preserve">Coffee meeting  with </t>
    </r>
    <r>
      <rPr>
        <sz val="11"/>
        <color rgb="FFFF0000"/>
        <rFont val="Calibri"/>
        <family val="2"/>
        <scheme val="minor"/>
      </rPr>
      <t>A McConnelly</t>
    </r>
  </si>
  <si>
    <t xml:space="preserve">Entity visits Bay of Plenty and Tauranga </t>
  </si>
  <si>
    <t>04/03/18</t>
  </si>
  <si>
    <t>Auckland Council Governing Body meeting/PASAI</t>
  </si>
  <si>
    <t>Auckland Council Governing Body meeting/PASAI - PASAI to Auckland Council</t>
  </si>
  <si>
    <t xml:space="preserve">Auckland Council Governing Body meeting/PASAI - Airport to PASAI meeting </t>
  </si>
  <si>
    <t>ELTRoadShowAuckTaxiAirport2CBD hotel</t>
  </si>
  <si>
    <t>11/12/18 - 12/12/18</t>
  </si>
  <si>
    <t xml:space="preserve">ELT Roadshow Hamilton </t>
  </si>
  <si>
    <r>
      <t xml:space="preserve">ELT Roadshow Hamilton  - </t>
    </r>
    <r>
      <rPr>
        <sz val="11"/>
        <color rgb="FFFF0000"/>
        <rFont val="Calibri"/>
        <family val="2"/>
        <scheme val="minor"/>
      </rPr>
      <t>? To ?</t>
    </r>
  </si>
  <si>
    <t>Intern induction  - Office to venue</t>
  </si>
  <si>
    <t>Intern induction  - Venue to office</t>
  </si>
  <si>
    <t>04/12/18</t>
  </si>
  <si>
    <r>
      <t xml:space="preserve">Auckland Council Audit &amp; Risk meeting - </t>
    </r>
    <r>
      <rPr>
        <sz val="11"/>
        <color rgb="FFFF0000"/>
        <rFont val="Calibri"/>
        <family val="2"/>
        <scheme val="minor"/>
      </rPr>
      <t xml:space="preserve">CBD to airport? </t>
    </r>
  </si>
  <si>
    <r>
      <t>Auckland Council Audit &amp; Risk meeting -</t>
    </r>
    <r>
      <rPr>
        <sz val="11"/>
        <color rgb="FFFF0000"/>
        <rFont val="Calibri"/>
        <family val="2"/>
        <scheme val="minor"/>
      </rPr>
      <t xml:space="preserve"> Airport to cbd? </t>
    </r>
  </si>
  <si>
    <t>11/11/18 - 14/11/18</t>
  </si>
  <si>
    <t>ELT Roadshow Palmerston North</t>
  </si>
  <si>
    <t>14/10/18 -16/10/18</t>
  </si>
  <si>
    <t>Entity visits South Canterbury - Breakfast</t>
  </si>
  <si>
    <t>04/12/18 -05/12/18</t>
  </si>
  <si>
    <t xml:space="preserve">Auckland Council Audit &amp; Risk meeting </t>
  </si>
  <si>
    <t>ELT Roadshows Dunedin and Christchurch/Auckland Council Audit &amp; Risk meeting</t>
  </si>
  <si>
    <t>Dunedin/Christchurch/Auckland</t>
  </si>
  <si>
    <t>11/11/18-12/11/18</t>
  </si>
  <si>
    <t>12/11/18-14/11/18</t>
  </si>
  <si>
    <r>
      <t xml:space="preserve">ELT Office visit Auckland - </t>
    </r>
    <r>
      <rPr>
        <sz val="11"/>
        <color rgb="FFFF0000"/>
        <rFont val="Calibri"/>
        <family val="2"/>
        <scheme val="minor"/>
      </rPr>
      <t>? to dinner Cab at 8:04pm</t>
    </r>
  </si>
  <si>
    <t xml:space="preserve">ELT Office visit Auckland - Airport to hotel </t>
  </si>
  <si>
    <t>Auckland Council Audit &amp; Risk meeting - Breakfast</t>
  </si>
  <si>
    <r>
      <t>ELT Roadshow Christchurch -</t>
    </r>
    <r>
      <rPr>
        <sz val="11"/>
        <color rgb="FFFF0000"/>
        <rFont val="Calibri"/>
        <family val="2"/>
        <scheme val="minor"/>
      </rPr>
      <t xml:space="preserve"> ?  to ?</t>
    </r>
  </si>
  <si>
    <r>
      <t xml:space="preserve">ELT Roadshows Dunedin - </t>
    </r>
    <r>
      <rPr>
        <sz val="11"/>
        <color rgb="FFFF0000"/>
        <rFont val="Calibri"/>
        <family val="2"/>
        <scheme val="minor"/>
      </rPr>
      <t>Airport to office?</t>
    </r>
  </si>
  <si>
    <t>02/12/18 - 03/12/18</t>
  </si>
  <si>
    <t>09/07/18</t>
  </si>
  <si>
    <t xml:space="preserve">Flowers and card J Ryan for bereavement </t>
  </si>
  <si>
    <t>Gift to staff</t>
  </si>
  <si>
    <t>04/07/18</t>
  </si>
  <si>
    <t>03/07/18</t>
  </si>
  <si>
    <t>Combined Liaison Partners meeting</t>
  </si>
  <si>
    <t>01/10/18</t>
  </si>
  <si>
    <t xml:space="preserve">R Cox FIPP Norway dinner 20/08/18 8th committee </t>
  </si>
  <si>
    <t xml:space="preserve">R Cox FIPP Norway EUR175 Travel Allowance </t>
  </si>
  <si>
    <t>R Cox FIPP Norway - Rev dup jnls JGLE00460/JGLB01749</t>
  </si>
  <si>
    <t xml:space="preserve">R Cox FIPP Norway dinner 21/08/18 </t>
  </si>
  <si>
    <t>R Cox FIPP Norway dinner 22/08/18</t>
  </si>
  <si>
    <t>R CoxFIPP Norway Personal cost flight Tromso London 25-28/8 - Reimbursement</t>
  </si>
  <si>
    <t xml:space="preserve">R Cox FIPP Norway - Reimbursement flight Tromso London </t>
  </si>
  <si>
    <t>R Cox FIPP Norway 17-08-18</t>
  </si>
  <si>
    <t>R Cox FIPP Norway - Taxi airport transfer  17-08-18</t>
  </si>
  <si>
    <t>R Cox FIPP Norway - Accom Tromso 18-19/8/18</t>
  </si>
  <si>
    <t>R Cox FIPP Norway - Returning from FIPP 30/8/18</t>
  </si>
  <si>
    <t>R Cox FIPP Norway - Meals 24/08/18</t>
  </si>
  <si>
    <t>R Cox FIPP Norway - Accomm 19/8-25/8/18</t>
  </si>
  <si>
    <t>R Cox FIPP Bali  - taxi 2 Dec18</t>
  </si>
  <si>
    <t>R Cox FIPP Bali  24-11-18</t>
  </si>
  <si>
    <t>02/12/18</t>
  </si>
  <si>
    <t>05/09/18</t>
  </si>
  <si>
    <t>04/11/18-09/11/18</t>
  </si>
  <si>
    <t>World Congress Accountants 2018 x3 staff PINV92372 - 25% CC 970</t>
  </si>
  <si>
    <t>World Congress Accountants 2018 x1 staff PINV93130 - 25% CC 970</t>
  </si>
  <si>
    <t xml:space="preserve">N Johnston SAI Peer review Canada CAD$1195  </t>
  </si>
  <si>
    <t xml:space="preserve">N Johnston SAI Peer review Canada </t>
  </si>
  <si>
    <t>N Johnston SAI Peer review Canada - Accom</t>
  </si>
  <si>
    <t xml:space="preserve">N Johnston SAI Peer review Canada - Taxi </t>
  </si>
  <si>
    <t>N Johnston SAI Peer review Canada - Taxi  21/09/18</t>
  </si>
  <si>
    <t>N Johnston SAI Peer review Canada - Taxi  08/10/18</t>
  </si>
  <si>
    <t>N Johnston SAI Peer review Canada - Taxi  06/10/18</t>
  </si>
  <si>
    <t>02/02/19</t>
  </si>
  <si>
    <t>02/09/18</t>
  </si>
  <si>
    <t>C Dyer SAI Peer review Canada 6 Oct18</t>
  </si>
  <si>
    <t>C Dyer SAI Peer review Canada CAD$1195</t>
  </si>
  <si>
    <t xml:space="preserve">C Dyer SAI Peer review Canada </t>
  </si>
  <si>
    <t>C Dyer SAI Peer review Canada - Taxi 22/09/18</t>
  </si>
  <si>
    <t>N Johnston SAI Peer review Canada - Taxi  corr g/l from overseas to dom less gst</t>
  </si>
  <si>
    <t>Accruals/Excluded salaries, prepayments, bank (bal sheet g/ls)</t>
  </si>
  <si>
    <t>09/08/18</t>
  </si>
  <si>
    <t xml:space="preserve">Lunch Auditor-General Victoria Australia x 8 attendees </t>
  </si>
  <si>
    <t xml:space="preserve">Lunch Auditor-General Victoria Australia x 7 attendees </t>
  </si>
  <si>
    <t>R Wells TaxiCharge 26/11/18 Papanui</t>
  </si>
  <si>
    <t xml:space="preserve">R Wells TaxiCharge 26/11/18 OAG to airport </t>
  </si>
  <si>
    <t xml:space="preserve">R Wells TaxiCharge 26/11/18 Wgtn airport to OAG </t>
  </si>
  <si>
    <t>R Wells TaxiCharge 26/11/18 to Christchurch airport</t>
  </si>
  <si>
    <t xml:space="preserve">R Cox FIPP Bali - Accom </t>
  </si>
  <si>
    <t>R Cox FIPP Bali - Travel allowance</t>
  </si>
  <si>
    <t>50% Deposit YSW Programme ODP Natural resources</t>
  </si>
  <si>
    <t>N Johnston SAI Peer review Canada  02-02-19</t>
  </si>
  <si>
    <t>Rusling T-03Nov-Sydney Airport to CBD 3 Nov18</t>
  </si>
  <si>
    <t>Rusling T-11Nov-CBD to Sydney Airport 11 Nov18</t>
  </si>
  <si>
    <t>Rusling T-09Nov-WCOA Confi - accom 4-9 Nov18</t>
  </si>
  <si>
    <t>Rusling T-08Nov-WCOA (dinnerx2) 8Nov18</t>
  </si>
  <si>
    <t>Rusling T-06Nov-WCOA (dinnerx2) 6Nov18</t>
  </si>
  <si>
    <t>Rusling T-11Nov-AKL taxi 11 Nov18(no inv)</t>
  </si>
  <si>
    <t>Raw data columns</t>
  </si>
  <si>
    <t xml:space="preserve">Description (Update) </t>
  </si>
  <si>
    <r>
      <rPr>
        <b/>
        <sz val="11"/>
        <color rgb="FFFF0000"/>
        <rFont val="Calibri"/>
        <family val="2"/>
        <scheme val="minor"/>
      </rPr>
      <t>Required</t>
    </r>
    <r>
      <rPr>
        <b/>
        <sz val="11"/>
        <rFont val="Calibri"/>
        <family val="2"/>
        <scheme val="minor"/>
      </rPr>
      <t xml:space="preserve">
Document Date</t>
    </r>
  </si>
  <si>
    <r>
      <t xml:space="preserve">G/L Account No.
</t>
    </r>
    <r>
      <rPr>
        <b/>
        <sz val="11"/>
        <color rgb="FFFF0000"/>
        <rFont val="Calibri"/>
        <family val="2"/>
        <scheme val="minor"/>
      </rPr>
      <t>Retain for ref/review</t>
    </r>
  </si>
  <si>
    <t>01/11/18 - 30/06/18</t>
  </si>
  <si>
    <t xml:space="preserve">Auckland Council  Governing Board meeting - Cancelled </t>
  </si>
  <si>
    <t>09/09/18</t>
  </si>
  <si>
    <t xml:space="preserve">SOLGM Conference 2018 -Breakfast </t>
  </si>
  <si>
    <t>SOLGM Conference 2018 -Breakfast</t>
  </si>
  <si>
    <r>
      <t xml:space="preserve">Entity visits South Canterbury - Dinner with Audit NZ Director, Sector Manager </t>
    </r>
    <r>
      <rPr>
        <sz val="11"/>
        <color rgb="FFFF0000"/>
        <rFont val="Calibri"/>
        <family val="2"/>
        <scheme val="minor"/>
      </rPr>
      <t>I Lothian H Jory</t>
    </r>
  </si>
  <si>
    <t>ELT Office visit Tauranga</t>
  </si>
  <si>
    <t>ELT Office visits Tauranga and Auckland</t>
  </si>
  <si>
    <t>ELT Roadshow Dunedin - Breakfast with Audit New Zealand Executive Director, General Manager Operations</t>
  </si>
  <si>
    <t>ELT Roadshow Dunedin - Breakfast with Audit New Zealand General Manager Operations</t>
  </si>
  <si>
    <t>09/10/18</t>
  </si>
  <si>
    <t>Invoice SINV21959 - Peer review Canada</t>
  </si>
  <si>
    <t>Total costs to include Audit &amp; Risk report/Internet Disclosure excludes gifts &amp; hospitality &lt;$100</t>
  </si>
  <si>
    <t>ELT Roadshow Auckland and council meetings - APO office to airport</t>
  </si>
  <si>
    <r>
      <t xml:space="preserve">ELT Roadshow Dunedin - Breakfast ANZ Executive Director, ANZ General Manager, ANZ Director </t>
    </r>
    <r>
      <rPr>
        <sz val="11"/>
        <color rgb="FFFF0000"/>
        <rFont val="Calibri"/>
        <family val="2"/>
        <scheme val="minor"/>
      </rPr>
      <t xml:space="preserve"> I Lothian</t>
    </r>
  </si>
  <si>
    <t xml:space="preserve">Ex Auditor-General, Deputy Auditor-General and retiree function x 19 attendees </t>
  </si>
  <si>
    <r>
      <t>Celebrate Information articles with 4 contributors</t>
    </r>
    <r>
      <rPr>
        <sz val="11"/>
        <color rgb="FFFF0000"/>
        <rFont val="Calibri"/>
        <family val="2"/>
        <scheme val="minor"/>
      </rPr>
      <t xml:space="preserve"> M Webb R Fogarty K Smith S Moonlight</t>
    </r>
  </si>
  <si>
    <t>AG total</t>
  </si>
  <si>
    <t>BAU total</t>
  </si>
  <si>
    <t>Gift Declaration Excel</t>
  </si>
  <si>
    <t>Received/Given Date</t>
  </si>
  <si>
    <t>Employee Giver/Recipient</t>
  </si>
  <si>
    <t>Recipient Business Unit</t>
  </si>
  <si>
    <t>External Giver/Recipient Name</t>
  </si>
  <si>
    <t>External Declaration Type</t>
  </si>
  <si>
    <t>Accepted</t>
  </si>
  <si>
    <t>Type Of Hospitality</t>
  </si>
  <si>
    <t>Approx Value</t>
  </si>
  <si>
    <t>Exact Amount</t>
  </si>
  <si>
    <t>External Giver/Recipient Job Title</t>
  </si>
  <si>
    <t>External Giver/Recipient Organisation</t>
  </si>
  <si>
    <t>Circumstances</t>
  </si>
  <si>
    <t>Has Business Relationship</t>
  </si>
  <si>
    <t>OAGCST</t>
  </si>
  <si>
    <t>Yogi</t>
  </si>
  <si>
    <t>Gift Received</t>
  </si>
  <si>
    <t>bottle of wine</t>
  </si>
  <si>
    <t>Drunk the wine (but gave $20 the approximate value of the wine to finance to cover this)</t>
  </si>
  <si>
    <t>Taxi Driver</t>
  </si>
  <si>
    <t>BlueBubble</t>
  </si>
  <si>
    <t>Yogi is my regular taxi driver when I come to Auckland</t>
  </si>
  <si>
    <t>Samoan SAI</t>
  </si>
  <si>
    <t>Kava bowl + Orator lei</t>
  </si>
  <si>
    <t>The bowl is on display, the Lei is in John's Office</t>
  </si>
  <si>
    <t>not sure</t>
  </si>
  <si>
    <t>Jaslyn and Marshall</t>
  </si>
  <si>
    <t>Jaslyn and Marshall came to our offices as part of the Samoan Twinning</t>
  </si>
  <si>
    <t>Selena Henry, MPI</t>
  </si>
  <si>
    <t>MPI Nga Pou Whenua Book</t>
  </si>
  <si>
    <t>Book came through the post system - Fleur has put the book in John's Office</t>
  </si>
  <si>
    <t>John use to work at MPI</t>
  </si>
  <si>
    <t>DPMC</t>
  </si>
  <si>
    <t>Packet of Fudge (sweets)</t>
  </si>
  <si>
    <t>Will bring in the fudge to share with staff</t>
  </si>
  <si>
    <t>John was a guest speaker at the Canterbury Earthquke Symposium - the fudge was thank you gift for speaking at the event</t>
  </si>
  <si>
    <t>Transparency International New Zealand</t>
  </si>
  <si>
    <t>reuseable coffee cup</t>
  </si>
  <si>
    <t>handed gift in - to be used for future staff prizes etc</t>
  </si>
  <si>
    <t>John Ryan was Chairing the TINZ Leaders Integrity meeting held on 28 November 2018</t>
  </si>
  <si>
    <t>Ministry of Justice</t>
  </si>
  <si>
    <t>Hospitality Received</t>
  </si>
  <si>
    <t>Justice Stakeholder Christmas Function - drinks and nibbles</t>
  </si>
  <si>
    <t>End of year Ministry of Justice Stakeholder Christmas function</t>
  </si>
  <si>
    <t xml:space="preserve">school of Government Prize-giving invitation for 26 November </t>
  </si>
  <si>
    <t>Note originally accepted, but could not make it on the Night</t>
  </si>
  <si>
    <t>We (OAG) Sponsor one of the prizes</t>
  </si>
  <si>
    <t>Cocktail function for Beaujolais Nouveau Day</t>
  </si>
  <si>
    <t>Jackson Stone were the recruitment company that were involved in appointment DAG AG positions here at OAG</t>
  </si>
  <si>
    <t>Deloitte</t>
  </si>
  <si>
    <t>Melbourne Cup event - spot prizes, canapes and drinks</t>
  </si>
  <si>
    <t>Deloitte are on of our liaison partners.  Invite to celebrate melbourne cup.</t>
  </si>
  <si>
    <t>EY</t>
  </si>
  <si>
    <t>Lunch</t>
  </si>
  <si>
    <t>Leadership and Culture Forum - seated lunch served</t>
  </si>
  <si>
    <t>CLT team meeting with Deloittes at a function running from 5.30pm to 7.30pm, including drinks and nibbles</t>
  </si>
  <si>
    <t xml:space="preserve">Todd Beardsworth co-ordinated the meeting with Deloitte.  A chance for the Deloitte partners and team to meet with OAG CLT - </t>
  </si>
  <si>
    <t>Cory Tyler, Craigs</t>
  </si>
  <si>
    <t>Breakfast</t>
  </si>
  <si>
    <t>Vic Uni - School of Government professor Girol Karacaoglu</t>
  </si>
  <si>
    <t>Christmas Celebration - refreshments offered</t>
  </si>
  <si>
    <t>Christmas celebration</t>
  </si>
  <si>
    <t>Beaujolais Nouvea Day - Cocktail party at Banquest Hall, Parliament</t>
  </si>
  <si>
    <t>Jackson Stone &amp; Partners were the recruitment firm that helped in the recruitment for the AG position and DAG position</t>
  </si>
  <si>
    <t>Dean Knight, Victoria University</t>
  </si>
  <si>
    <t>small porcelain plate by artiest Jo Luping</t>
  </si>
  <si>
    <t>The plate is on display in the Executive Office area</t>
  </si>
  <si>
    <t>John gave a guest lecture/presentation to LAWS321 Administrative Law students on the role of the Auditor-General</t>
  </si>
  <si>
    <t>Vietnam SAI</t>
  </si>
  <si>
    <t>Procelain plate</t>
  </si>
  <si>
    <t>The plate is on display in the gift display cabinet</t>
  </si>
  <si>
    <t>Greg hosted and presented to the Vietnam SAI who were at our offices from the 20th to the 22nd of August</t>
  </si>
  <si>
    <t>Department of Internal Affairs</t>
  </si>
  <si>
    <t>Colin MacDonald's, Chief Executive, DIA, farewell - refreshments offered</t>
  </si>
  <si>
    <t>Colin MacDonald's farewell</t>
  </si>
  <si>
    <t>Embassy of Brazil</t>
  </si>
  <si>
    <t xml:space="preserve">The Ambassador of the Federative Republic of Brazil, H.E. Mr. Paulo Camargo, &amp; Mrs. Sandra Gomes, request the pleasure of your company at a reception to celebrate the 196th Anniversary of the Independence of Brazil on Friday, 7th September 2018 at 6.00pm at the New Zealand School of Dance (11 Hutchison Road, Newtown - Wellington). </t>
  </si>
  <si>
    <t>IPANZ Public Sector Excellence Awards</t>
  </si>
  <si>
    <t>Dinner</t>
  </si>
  <si>
    <t>John offered free ticket to attend the IPANZ Public Sector Excellence Awards - which he accepted (but we did offer to pay the cost)</t>
  </si>
  <si>
    <t>Local Government New Zealand Conference</t>
  </si>
  <si>
    <t>Bag, water bottle, hand warmer, umbrella</t>
  </si>
  <si>
    <t>Handed into gift cupboard, will be used for social club prizes</t>
  </si>
  <si>
    <t xml:space="preserve">Logan Brown to celebrate Melbourne icon MoVida's first trip to capital.  Freast of spanish style tapas </t>
  </si>
  <si>
    <t>PwC</t>
  </si>
  <si>
    <t>Site tour of new premises - followed by networking over beverages and nibbles</t>
  </si>
  <si>
    <t>site tour of new premises followed by drinks and nibbles</t>
  </si>
  <si>
    <t>Logan Brown - to celebrate Melbourne icon MoVida's first trip to the Capital.</t>
  </si>
  <si>
    <t>Ernst Young</t>
  </si>
  <si>
    <t>Small porcelain plate by artist Jo Luping</t>
  </si>
  <si>
    <t>Reuseable coffee cup</t>
  </si>
  <si>
    <t>Handed in to be used for future staff prizes etc</t>
  </si>
  <si>
    <t>Will share with staff</t>
  </si>
  <si>
    <t>Forum</t>
  </si>
  <si>
    <t xml:space="preserve">Packet of fudge </t>
  </si>
  <si>
    <t>On display in the Executive Office area</t>
  </si>
  <si>
    <t>Gift or Hospitality accepted</t>
  </si>
  <si>
    <t>Auditor-General costs July 2018 - December 2018</t>
  </si>
  <si>
    <t>Auditor-General costs July 2018  - December 2018</t>
  </si>
  <si>
    <t>Annual Membership Subscription Fleur Baker 2018/19</t>
  </si>
  <si>
    <t>Baker F-17Sep-SympCard M Webb father 17/9/18</t>
  </si>
  <si>
    <t>ELT Roadshow Christchurch, Dunedin, Tauranga and Hamilton</t>
  </si>
  <si>
    <t>C Dyer SAI Peer review Canada 02-02-19</t>
  </si>
  <si>
    <t xml:space="preserve">In  Auditor-General's office </t>
  </si>
  <si>
    <r>
      <t xml:space="preserve">Bowl is on display </t>
    </r>
    <r>
      <rPr>
        <sz val="11"/>
        <color rgb="FFFF0000"/>
        <rFont val="Calibri"/>
        <family val="2"/>
        <scheme val="minor"/>
      </rPr>
      <t xml:space="preserve">xxx. </t>
    </r>
    <r>
      <rPr>
        <sz val="11"/>
        <rFont val="Calibri"/>
        <family val="2"/>
        <scheme val="minor"/>
      </rPr>
      <t>Lei</t>
    </r>
    <r>
      <rPr>
        <sz val="11"/>
        <color rgb="FF000000"/>
        <rFont val="Calibri"/>
        <family val="2"/>
        <scheme val="minor"/>
      </rPr>
      <t xml:space="preserve"> is in Auditor-General's Office</t>
    </r>
  </si>
  <si>
    <t>Dunedin/Christchurch/
Auckland</t>
  </si>
  <si>
    <t xml:space="preserve">Celebrate 196th Anniversary of the Independence of Brazil </t>
  </si>
  <si>
    <t>Bottle of wine</t>
  </si>
  <si>
    <t xml:space="preserve">School of Government </t>
  </si>
  <si>
    <t>Consumed. Reimbursed OAG $20</t>
  </si>
  <si>
    <t>Porcelain plate. Thank you for hosting and presenting to Vietnam SAI visitors</t>
  </si>
  <si>
    <t>Gift display cabinet</t>
  </si>
  <si>
    <t>Beaujolais Nouvea Day Cocktail party at Parliament. Recruitment firm involved in AG &amp; DAG recruitment</t>
  </si>
  <si>
    <t>Christmas Celebration</t>
  </si>
  <si>
    <t>Victoria University - School of Government
Professor Girol Karacaoglu</t>
  </si>
  <si>
    <t>06/11/18</t>
  </si>
  <si>
    <t>Melbourne Cup event. Deloitte are a liaison partner</t>
  </si>
  <si>
    <t>Prize giving invitation. OAG sponsors one of the prizes. 
Originally accepted but could not make it on the night</t>
  </si>
  <si>
    <t>Yogi - Regular Blue Bubble taxi driver Auckland</t>
  </si>
  <si>
    <t xml:space="preserve">Reviewed by DAG: G Schollum </t>
  </si>
  <si>
    <t xml:space="preserve">Reviewed by AAG-Legal: M Webb </t>
  </si>
  <si>
    <t>Reviewed by AG: J Ryan</t>
  </si>
  <si>
    <t xml:space="preserve">Site tour of new premises </t>
  </si>
  <si>
    <t>Beaujolais Nouvea Day Cocktail party at Parliament. 
Recruitment firm involved in AG &amp; DAG recruitment</t>
  </si>
  <si>
    <t xml:space="preserve">Celebrate Melbourne icon MoVida's first trip to Wellington </t>
  </si>
  <si>
    <t>Celebrate Melbourne icon MoVida's first trip to Wellington</t>
  </si>
  <si>
    <t>Free ticket IPANZ Public Sector Excellence Awards</t>
  </si>
  <si>
    <t xml:space="preserve">Farewell Colin MacDonald  Chief Executive </t>
  </si>
  <si>
    <t xml:space="preserve">Informal round table session with Senior Offshore Research Analyst, Robby Blews 
</t>
  </si>
  <si>
    <t xml:space="preserve">CLT team meeting with Deloittes </t>
  </si>
  <si>
    <t>Gift cupboard. To be be used for social club prizes</t>
  </si>
  <si>
    <t>Date:</t>
  </si>
  <si>
    <t>Domestic accommodation and meals for client visits</t>
  </si>
  <si>
    <t>Deputy Auditor-General costs July 2018 - December 2018</t>
  </si>
  <si>
    <t>PINV94936</t>
  </si>
  <si>
    <t>SQ Cox Robert 01-03-19</t>
  </si>
  <si>
    <t>7024   23.12.18</t>
  </si>
  <si>
    <t>Cox Robert 01-03-19</t>
  </si>
  <si>
    <t>GACR00469</t>
  </si>
  <si>
    <t>ARC Mtg S Johnstone 10hrs@$220 &amp; disbs Dec'18</t>
  </si>
  <si>
    <t>RECD00065</t>
  </si>
  <si>
    <t>Accrual Annual Leave December 18</t>
  </si>
  <si>
    <t>AG Local Govt Advisory Grp Lunch x12ppl 6/12/18</t>
  </si>
  <si>
    <t>JGLD00400</t>
  </si>
  <si>
    <t>A-G &amp; Dept A-G PLA Cost Dec 18</t>
  </si>
  <si>
    <t>DEC-2018</t>
  </si>
  <si>
    <t>71110</t>
  </si>
  <si>
    <t>CRJ18665</t>
  </si>
  <si>
    <t>J Rogers Reimb Parking/Flight World Congress</t>
  </si>
  <si>
    <r>
      <rPr>
        <b/>
        <i/>
        <u/>
        <sz val="11"/>
        <rFont val="Calibri"/>
        <family val="2"/>
        <scheme val="minor"/>
      </rPr>
      <t>Not required</t>
    </r>
    <r>
      <rPr>
        <b/>
        <sz val="11"/>
        <rFont val="Calibri"/>
        <family val="2"/>
        <scheme val="minor"/>
      </rPr>
      <t xml:space="preserve">
Posting Date</t>
    </r>
  </si>
  <si>
    <r>
      <rPr>
        <b/>
        <i/>
        <u/>
        <sz val="11"/>
        <rFont val="Calibri"/>
        <family val="2"/>
        <scheme val="minor"/>
      </rPr>
      <t>Not required</t>
    </r>
    <r>
      <rPr>
        <b/>
        <i/>
        <sz val="11"/>
        <rFont val="Calibri"/>
        <family val="2"/>
        <scheme val="minor"/>
      </rPr>
      <t xml:space="preserve">
Document Type</t>
    </r>
  </si>
  <si>
    <r>
      <rPr>
        <b/>
        <i/>
        <u/>
        <sz val="11"/>
        <rFont val="Calibri"/>
        <family val="2"/>
        <scheme val="minor"/>
      </rPr>
      <t>Not required</t>
    </r>
    <r>
      <rPr>
        <b/>
        <sz val="11"/>
        <rFont val="Calibri"/>
        <family val="2"/>
        <scheme val="minor"/>
      </rPr>
      <t xml:space="preserve">
Cost Centre Code</t>
    </r>
  </si>
  <si>
    <r>
      <rPr>
        <b/>
        <i/>
        <u/>
        <sz val="11"/>
        <rFont val="Calibri"/>
        <family val="2"/>
        <scheme val="minor"/>
      </rPr>
      <t>Not required</t>
    </r>
    <r>
      <rPr>
        <b/>
        <sz val="11"/>
        <rFont val="Calibri"/>
        <family val="2"/>
        <scheme val="minor"/>
      </rPr>
      <t xml:space="preserve">
Gen. Posting Type</t>
    </r>
  </si>
  <si>
    <r>
      <rPr>
        <b/>
        <i/>
        <u/>
        <sz val="11"/>
        <rFont val="Calibri"/>
        <family val="2"/>
        <scheme val="minor"/>
      </rPr>
      <t>Not required</t>
    </r>
    <r>
      <rPr>
        <b/>
        <sz val="11"/>
        <rFont val="Calibri"/>
        <family val="2"/>
        <scheme val="minor"/>
      </rPr>
      <t xml:space="preserve">
Gen. Bus. Posting Group</t>
    </r>
  </si>
  <si>
    <r>
      <rPr>
        <b/>
        <i/>
        <u/>
        <sz val="11"/>
        <rFont val="Calibri"/>
        <family val="2"/>
        <scheme val="minor"/>
      </rPr>
      <t>Not required</t>
    </r>
    <r>
      <rPr>
        <b/>
        <sz val="11"/>
        <rFont val="Calibri"/>
        <family val="2"/>
        <scheme val="minor"/>
      </rPr>
      <t xml:space="preserve">
Gen. Prod. Posting Group</t>
    </r>
  </si>
  <si>
    <r>
      <rPr>
        <b/>
        <i/>
        <u/>
        <sz val="11"/>
        <rFont val="Calibri"/>
        <family val="2"/>
        <scheme val="minor"/>
      </rPr>
      <t>Not required</t>
    </r>
    <r>
      <rPr>
        <b/>
        <sz val="11"/>
        <rFont val="Calibri"/>
        <family val="2"/>
        <scheme val="minor"/>
      </rPr>
      <t xml:space="preserve">
Bal. Account Type</t>
    </r>
  </si>
  <si>
    <r>
      <rPr>
        <b/>
        <i/>
        <u/>
        <sz val="11"/>
        <rFont val="Calibri"/>
        <family val="2"/>
        <scheme val="minor"/>
      </rPr>
      <t>Not required</t>
    </r>
    <r>
      <rPr>
        <b/>
        <sz val="11"/>
        <rFont val="Calibri"/>
        <family val="2"/>
        <scheme val="minor"/>
      </rPr>
      <t xml:space="preserve">
Bal. Account No.</t>
    </r>
  </si>
  <si>
    <r>
      <rPr>
        <b/>
        <i/>
        <u/>
        <sz val="11"/>
        <rFont val="Calibri"/>
        <family val="2"/>
        <scheme val="minor"/>
      </rPr>
      <t>Not required</t>
    </r>
    <r>
      <rPr>
        <b/>
        <sz val="11"/>
        <rFont val="Calibri"/>
        <family val="2"/>
        <scheme val="minor"/>
      </rPr>
      <t xml:space="preserve">
Source Name</t>
    </r>
  </si>
  <si>
    <r>
      <rPr>
        <b/>
        <sz val="11"/>
        <color rgb="FFFF0000"/>
        <rFont val="Calibri"/>
        <family val="2"/>
        <scheme val="minor"/>
      </rPr>
      <t>Required</t>
    </r>
    <r>
      <rPr>
        <b/>
        <sz val="11"/>
        <rFont val="Calibri"/>
        <family val="2"/>
        <scheme val="minor"/>
      </rPr>
      <t xml:space="preserve">
Source No.</t>
    </r>
  </si>
  <si>
    <r>
      <rPr>
        <b/>
        <i/>
        <u/>
        <sz val="11"/>
        <rFont val="Calibri"/>
        <family val="2"/>
        <scheme val="minor"/>
      </rPr>
      <t>Not required</t>
    </r>
    <r>
      <rPr>
        <b/>
        <sz val="11"/>
        <rFont val="Calibri"/>
        <family val="2"/>
        <scheme val="minor"/>
      </rPr>
      <t xml:space="preserve">
Source Type</t>
    </r>
  </si>
  <si>
    <r>
      <rPr>
        <b/>
        <u/>
        <sz val="11"/>
        <rFont val="Calibri"/>
        <family val="2"/>
        <scheme val="minor"/>
      </rPr>
      <t>Not required</t>
    </r>
    <r>
      <rPr>
        <b/>
        <i/>
        <sz val="11"/>
        <rFont val="Calibri"/>
        <family val="2"/>
        <scheme val="minor"/>
      </rPr>
      <t xml:space="preserve">
Task Code</t>
    </r>
  </si>
  <si>
    <r>
      <rPr>
        <b/>
        <i/>
        <u/>
        <sz val="11"/>
        <rFont val="Calibri"/>
        <family val="2"/>
        <scheme val="minor"/>
      </rPr>
      <t>Not required</t>
    </r>
    <r>
      <rPr>
        <b/>
        <sz val="11"/>
        <rFont val="Calibri"/>
        <family val="2"/>
        <scheme val="minor"/>
      </rPr>
      <t xml:space="preserve">
Job Code</t>
    </r>
  </si>
  <si>
    <r>
      <rPr>
        <b/>
        <sz val="11"/>
        <color rgb="FFFF0000"/>
        <rFont val="Calibri"/>
        <family val="2"/>
        <scheme val="minor"/>
      </rPr>
      <t xml:space="preserve">Required
</t>
    </r>
    <r>
      <rPr>
        <b/>
        <sz val="11"/>
        <rFont val="Calibri"/>
        <family val="2"/>
        <scheme val="minor"/>
      </rPr>
      <t>Amount</t>
    </r>
  </si>
  <si>
    <r>
      <t xml:space="preserve">
</t>
    </r>
    <r>
      <rPr>
        <b/>
        <i/>
        <u/>
        <sz val="11"/>
        <rFont val="Calibri"/>
        <family val="2"/>
        <scheme val="minor"/>
      </rPr>
      <t>Not required</t>
    </r>
    <r>
      <rPr>
        <b/>
        <sz val="11"/>
        <rFont val="Calibri"/>
        <family val="2"/>
        <scheme val="minor"/>
      </rPr>
      <t xml:space="preserve">
External Document No.</t>
    </r>
  </si>
  <si>
    <r>
      <rPr>
        <b/>
        <sz val="11"/>
        <color rgb="FFFF0000"/>
        <rFont val="Calibri"/>
        <family val="2"/>
        <scheme val="minor"/>
      </rPr>
      <t xml:space="preserve">Required
</t>
    </r>
    <r>
      <rPr>
        <b/>
        <sz val="11"/>
        <rFont val="Calibri"/>
        <family val="2"/>
        <scheme val="minor"/>
      </rPr>
      <t>Description</t>
    </r>
  </si>
  <si>
    <r>
      <rPr>
        <b/>
        <sz val="11"/>
        <color rgb="FFFF0000"/>
        <rFont val="Calibri"/>
        <family val="2"/>
        <scheme val="minor"/>
      </rPr>
      <t>Required</t>
    </r>
    <r>
      <rPr>
        <b/>
        <sz val="11"/>
        <rFont val="Calibri"/>
        <family val="2"/>
        <scheme val="minor"/>
      </rPr>
      <t xml:space="preserve">
G/L Account No.</t>
    </r>
  </si>
  <si>
    <r>
      <rPr>
        <b/>
        <i/>
        <u/>
        <sz val="11"/>
        <rFont val="Calibri"/>
        <family val="2"/>
        <scheme val="minor"/>
      </rPr>
      <t>Not required</t>
    </r>
    <r>
      <rPr>
        <b/>
        <sz val="11"/>
        <rFont val="Calibri"/>
        <family val="2"/>
        <scheme val="minor"/>
      </rPr>
      <t xml:space="preserve">
Document No.</t>
    </r>
  </si>
  <si>
    <t>R Cox FIPP Bhutan 01-03-19</t>
  </si>
  <si>
    <t>Format for  Internet and Audit Risk disclosure</t>
  </si>
  <si>
    <r>
      <t xml:space="preserve">Dinner with Auditor-General </t>
    </r>
    <r>
      <rPr>
        <sz val="11"/>
        <color rgb="FFFF0000"/>
        <rFont val="Calibri"/>
        <family val="2"/>
        <scheme val="minor"/>
      </rPr>
      <t xml:space="preserve">Andrew Greaves and </t>
    </r>
    <r>
      <rPr>
        <sz val="11"/>
        <color theme="1"/>
        <rFont val="Calibri"/>
        <family val="2"/>
        <scheme val="minor"/>
      </rPr>
      <t xml:space="preserve">Assistant Auditor-General </t>
    </r>
    <r>
      <rPr>
        <sz val="11"/>
        <color rgb="FFFF0000"/>
        <rFont val="Calibri"/>
        <family val="2"/>
        <scheme val="minor"/>
      </rPr>
      <t xml:space="preserve"> Bill Gilhooly</t>
    </r>
    <r>
      <rPr>
        <sz val="11"/>
        <color theme="1"/>
        <rFont val="Calibri"/>
        <family val="2"/>
        <scheme val="minor"/>
      </rPr>
      <t xml:space="preserve"> Victoria, Australia, Deputy Auditor-General </t>
    </r>
    <r>
      <rPr>
        <sz val="11"/>
        <color rgb="FFFF0000"/>
        <rFont val="Calibri"/>
        <family val="2"/>
        <scheme val="minor"/>
      </rPr>
      <t xml:space="preserve"> </t>
    </r>
  </si>
  <si>
    <t xml:space="preserve">Restock international gifts for overseas travel and  overseas visitors  </t>
  </si>
  <si>
    <r>
      <t xml:space="preserve">Coffee meeting  with AAG candidate </t>
    </r>
    <r>
      <rPr>
        <sz val="11"/>
        <color rgb="FFFF0000"/>
        <rFont val="Calibri"/>
        <family val="2"/>
        <scheme val="minor"/>
      </rPr>
      <t>A McConnelly</t>
    </r>
  </si>
  <si>
    <t>02/12/12 - 05/12/18</t>
  </si>
  <si>
    <t>04/12/18 - 05/12/18</t>
  </si>
  <si>
    <t>ELT Roadshow Christchurch - Airport to accommodation</t>
  </si>
  <si>
    <t>ELT Roadshows Dunedin - Airport to accommodation</t>
  </si>
  <si>
    <t>Auckland Council Audit &amp; Risk meeting - Airport to accommodation</t>
  </si>
  <si>
    <r>
      <t xml:space="preserve">Auckland Council Audit &amp; Risk meeting - </t>
    </r>
    <r>
      <rPr>
        <sz val="11"/>
        <rFont val="Calibri"/>
        <family val="2"/>
        <scheme val="minor"/>
      </rPr>
      <t xml:space="preserve">CBD to airport </t>
    </r>
  </si>
  <si>
    <t>ELT Roadshow Hamilton  - Office to  airport</t>
  </si>
  <si>
    <t>Alumni function 1/8/18 x 35 attendees - drinks</t>
  </si>
  <si>
    <t xml:space="preserve">Alumni function 01/08/18 x 35 attendees  - wine ice </t>
  </si>
  <si>
    <t xml:space="preserve">Alumni function 01/08/18 x 35 attendees - Catering </t>
  </si>
  <si>
    <t>Alumni function 01/08/18 x 35 attendees</t>
  </si>
  <si>
    <t>Keynote speaker Canterbury Earthquake symposium/Entity visits - Airport to accommodation</t>
  </si>
  <si>
    <t xml:space="preserve">SOLGM Conference 2018- Accommodation to airport </t>
  </si>
  <si>
    <t>ELT Office visit Auckland - Airport to accommodation</t>
  </si>
  <si>
    <t>LGNZ Conference  - Airport to accommodation</t>
  </si>
  <si>
    <t>LGNZ Conference  - Accommodation to airport</t>
  </si>
  <si>
    <t xml:space="preserve">Air New Zealand ARC meeting - Accommodation to Air New Zealand office </t>
  </si>
  <si>
    <t>Accommodation to Canterbury University</t>
  </si>
  <si>
    <t xml:space="preserve">SOLGM Conference 2018- Airport to accommodation </t>
  </si>
  <si>
    <t>PINV89763</t>
  </si>
  <si>
    <t>Ryan John 11-07-18</t>
  </si>
  <si>
    <t>6454</t>
  </si>
  <si>
    <t>NZ Ryan John 11-07-18</t>
  </si>
  <si>
    <t>PINV90119</t>
  </si>
  <si>
    <t>Ryan John 06-07-18</t>
  </si>
  <si>
    <t>6507</t>
  </si>
  <si>
    <t>NZ Ryan John 06-07-18</t>
  </si>
  <si>
    <t>PINV89565</t>
  </si>
  <si>
    <t>OAG CA Membership Subs 2018/19 John Ryan</t>
  </si>
  <si>
    <t>CAANZ OAG 2018/19 10280</t>
  </si>
  <si>
    <t>CC0227</t>
  </si>
  <si>
    <t>Chartered Accountants Australia &amp; New Zealand</t>
  </si>
  <si>
    <t>PINV88833</t>
  </si>
  <si>
    <t>6388</t>
  </si>
  <si>
    <t>NZ Ryan John 15-07-18</t>
  </si>
  <si>
    <t>Ryan John 15-07-18</t>
  </si>
  <si>
    <r>
      <t xml:space="preserve">71650 </t>
    </r>
    <r>
      <rPr>
        <b/>
        <strike/>
        <sz val="10"/>
        <color theme="1"/>
        <rFont val="Calibri"/>
        <family val="2"/>
        <scheme val="minor"/>
      </rPr>
      <t>Prepayments</t>
    </r>
  </si>
  <si>
    <t>JGLF01047</t>
  </si>
  <si>
    <t>PINV88259</t>
  </si>
  <si>
    <t>Non-Member Early Bird J Ryan LGNZ Conf 15-17/7</t>
  </si>
  <si>
    <t>LGNZ2018-302</t>
  </si>
  <si>
    <t>CL0096</t>
  </si>
  <si>
    <r>
      <t xml:space="preserve">Rev PINV88259 S/be Prepayments - </t>
    </r>
    <r>
      <rPr>
        <sz val="11"/>
        <color rgb="FFFF0000"/>
        <rFont val="Calibri"/>
        <family val="2"/>
        <scheme val="minor"/>
      </rPr>
      <t>Expensed/disclosed Jul18</t>
    </r>
  </si>
  <si>
    <t>Total disclosed Jul18-Dec18</t>
  </si>
  <si>
    <t xml:space="preserve">Deputy  Auditor-General costs 01 July 2018 - 31 December 2018 </t>
  </si>
  <si>
    <t>ACAG Conference Sydney - Dinner</t>
  </si>
  <si>
    <t>CL/CO</t>
  </si>
  <si>
    <t>Domestic flights for client visits/regional staff visits</t>
  </si>
  <si>
    <t xml:space="preserve">Domestic flights for client visits/conferences and other meetings </t>
  </si>
  <si>
    <t>Domestic accommodation &amp; meals to visit clients/conferences and other meetings</t>
  </si>
  <si>
    <t>08/10/18 - 10/10/18</t>
  </si>
  <si>
    <t xml:space="preserve">SOLGM 2018 Conference  </t>
  </si>
  <si>
    <t xml:space="preserve">SOLGM 2018 Conference - Airport to accommodation </t>
  </si>
  <si>
    <t xml:space="preserve">SOLGM 2018 Conference </t>
  </si>
  <si>
    <t xml:space="preserve">SOLGM 2018 Conference - Breakfast </t>
  </si>
  <si>
    <t xml:space="preserve">SOLGM 2018 Conference - Accommodation to airport </t>
  </si>
  <si>
    <t>Auckland Council Audit &amp; Risk Committee/PASAI - PASAI office to Auckland Council</t>
  </si>
  <si>
    <t>Auckland Council Audit &amp; Risk Committee/PASAI - Auckland Council to airport</t>
  </si>
  <si>
    <r>
      <t>SOLGM 2018 Conference - Dinner with 2 Directors Audit New Zealand</t>
    </r>
    <r>
      <rPr>
        <sz val="11"/>
        <color rgb="FFFF0000"/>
        <rFont val="Calibri"/>
        <family val="2"/>
        <scheme val="minor"/>
      </rPr>
      <t xml:space="preserve"> B Kearney C Gernetzky</t>
    </r>
  </si>
  <si>
    <t>LGNZ Conference registration</t>
  </si>
  <si>
    <t>On display in Executive Office area</t>
  </si>
  <si>
    <t>Prize giving invitation. OAG sponsors one of the prizes. Originally accepted but could not make it on the night</t>
  </si>
  <si>
    <t xml:space="preserve">Auditor - General  International travel </t>
  </si>
  <si>
    <t xml:space="preserve">Total </t>
  </si>
  <si>
    <t>Auditor-General: Other</t>
  </si>
  <si>
    <t>Auditor-General: Hospitality provided &gt;$100</t>
  </si>
  <si>
    <t xml:space="preserve">Total costs included Audit &amp; Risk report AG </t>
  </si>
  <si>
    <t xml:space="preserve">AG Reviewed: </t>
  </si>
  <si>
    <t xml:space="preserve">John Ryan </t>
  </si>
  <si>
    <t>Period: 01 July 18 - 31 December 18</t>
  </si>
  <si>
    <t>01/07/18 to 31/12/18</t>
  </si>
  <si>
    <t xml:space="preserve">Total International travel expenses </t>
  </si>
  <si>
    <t xml:space="preserve">Total Domestic travel expenses </t>
  </si>
  <si>
    <t xml:space="preserve">Hosting Vietnamese Delegation </t>
  </si>
  <si>
    <t>Alumni function</t>
  </si>
  <si>
    <t xml:space="preserve">Alumni function </t>
  </si>
  <si>
    <t xml:space="preserve">                                    Period: 01 July 18 - 31 December 18</t>
  </si>
  <si>
    <t>ACAG   Australian Council of Audit-Generals</t>
  </si>
  <si>
    <t xml:space="preserve">Former Auditor-General, Deputy Auditor-General and retiree function x 19 attendees </t>
  </si>
  <si>
    <r>
      <t xml:space="preserve">Bowl is on display in Executive Office area
</t>
    </r>
    <r>
      <rPr>
        <sz val="11"/>
        <rFont val="Calibri"/>
        <family val="2"/>
        <scheme val="minor"/>
      </rPr>
      <t>Lei</t>
    </r>
    <r>
      <rPr>
        <sz val="11"/>
        <color rgb="FF000000"/>
        <rFont val="Calibri"/>
        <family val="2"/>
        <scheme val="minor"/>
      </rPr>
      <t xml:space="preserve"> in Auditor-General's Office</t>
    </r>
  </si>
  <si>
    <r>
      <t>Celebrate Information articles with 4 contributors</t>
    </r>
    <r>
      <rPr>
        <sz val="11"/>
        <color rgb="FFFF0000"/>
        <rFont val="Calibri"/>
        <family val="2"/>
        <scheme val="minor"/>
      </rPr>
      <t xml:space="preserve"> </t>
    </r>
  </si>
  <si>
    <t xml:space="preserve">Auckland Council  Governing Board meeting </t>
  </si>
  <si>
    <t>ELT Office visit Auckland - Wrong accommodation to correct accommodation</t>
  </si>
  <si>
    <t xml:space="preserve">Entity visits South Canterbury - Dinner with Audit NZ Director, Sector Manager </t>
  </si>
  <si>
    <t xml:space="preserve">Coffee meeting  with AAG candidate </t>
  </si>
  <si>
    <r>
      <t>Coffee meeting  with AAG Local Government, Sector Manager and Shilinka Smith</t>
    </r>
    <r>
      <rPr>
        <sz val="11"/>
        <color theme="1"/>
        <rFont val="Calibri"/>
        <family val="2"/>
        <scheme val="minor"/>
      </rPr>
      <t xml:space="preserve">  Fish &amp; Game perf project</t>
    </r>
  </si>
  <si>
    <t xml:space="preserve">CAANZ OAG annual membership </t>
  </si>
  <si>
    <r>
      <t xml:space="preserve">Welcome new Auditor-General morning tea x </t>
    </r>
    <r>
      <rPr>
        <sz val="11"/>
        <color theme="1"/>
        <rFont val="Calibri"/>
        <family val="2"/>
        <scheme val="minor"/>
      </rPr>
      <t xml:space="preserve">70 attendees </t>
    </r>
  </si>
  <si>
    <t>Gift cupboard. To be  used for social club prizes</t>
  </si>
  <si>
    <t>Reusable coffee cup</t>
  </si>
  <si>
    <t>Handed in to be used for future staff prizes etc.</t>
  </si>
  <si>
    <t xml:space="preserve">Flowers and sympathy card  for bereavement  </t>
  </si>
  <si>
    <t>Flowers for bereavement</t>
  </si>
  <si>
    <t xml:space="preserve">Entity visits Dunedin - Breakfast with Sector Manager J Keate </t>
  </si>
  <si>
    <t>Entity visits Dunedin - Dinner with Sector Manager P Johnson</t>
  </si>
  <si>
    <t xml:space="preserve">Entity visits Dunedin - Breakfast with Sector manager J Keate </t>
  </si>
  <si>
    <t>ELT Office visit Auckland - Dinner Deputy Auditor-General and Sector manager H Broughton</t>
  </si>
  <si>
    <t>ELT Office visit Auckland - Breakfast with Deputy Auditor-General and Sector Manager H Broughton</t>
  </si>
  <si>
    <t xml:space="preserve">Dinner with Auditor-General Andrew Greaves and Assistant Auditor-General  Bill Gilhooly Victoria, Australia, Deputy Auditor-General  </t>
  </si>
  <si>
    <t>Shared with staff</t>
  </si>
  <si>
    <t>Hosting Auditor-General Victoria, Australia and staff</t>
  </si>
  <si>
    <t>Former Auditor-General, Deputy Auditor-General and retirees function</t>
  </si>
  <si>
    <t xml:space="preserve">Flowers and sympathy card  </t>
  </si>
  <si>
    <t xml:space="preserve">Restock international gifts for overseas travel and overseas visitors  </t>
  </si>
  <si>
    <t>ELT Roadshow Dunedin - Breakfast ANZ Executive Director, ANZ General Manager, ANZ Director  I Lothian</t>
  </si>
  <si>
    <t>Flowers and sympathy card for bereavement</t>
  </si>
  <si>
    <t>Flowers and sympathy card  for bereavement</t>
  </si>
  <si>
    <t>Hosting Auditor-General Victoria Australia and staff</t>
  </si>
  <si>
    <t xml:space="preserve">Former Auditor-General, Deputy Auditor-General and retirees function </t>
  </si>
  <si>
    <t>Domestic flights for client visits, conferences and other meetings, regional staff visits</t>
  </si>
  <si>
    <t xml:space="preserve"> (other travel parking charges, shuttles etc.)</t>
  </si>
  <si>
    <t>Domestic accommodation &amp; meals for client visits, conferences and other meetings, regional staff visits</t>
  </si>
  <si>
    <t xml:space="preserve">Domestic car hire, taxis and other travel for client visits, conferences and other meetings, regional staff visits </t>
  </si>
  <si>
    <t>01/11/18 - 30/06/19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</si>
</sst>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;[Red]\-&quot;$&quot;#,##0"/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\(#,##0\)"/>
    <numFmt numFmtId="165" formatCode="d/mm/yy;@"/>
    <numFmt numFmtId="166" formatCode="dd/mm/yy;@"/>
    <numFmt numFmtId="167" formatCode="_-* #,##0_-;\-* #,##0_-;_-* &quot;-&quot;??_-;_-@_-"/>
    <numFmt numFmtId="168" formatCode="_-* #,##0.000_-;\-* #,##0.000_-;_-* &quot;-&quot;??_-;_-@_-"/>
    <numFmt numFmtId="169" formatCode="#,##0.00_ ;[Red]\-#,##0.00\ "/>
    <numFmt numFmtId="170" formatCode="[$-10409]dd\-mmm\-yyyy"/>
    <numFmt numFmtId="171" formatCode="#,##0.00###"/>
    <numFmt numFmtId="172" formatCode="&quot;$&quot;#,##0.00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w Cen MT M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Tw Cen MT Mi"/>
      <family val="2"/>
    </font>
    <font>
      <b/>
      <sz val="11"/>
      <name val="Tw Cen MT M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0"/>
      <color theme="1"/>
      <name val="Two cent mi"/>
    </font>
    <font>
      <sz val="11"/>
      <color indexed="8"/>
      <name val="Two cent mi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 "/>
    </font>
    <font>
      <sz val="10"/>
      <color indexed="8"/>
      <name val="Calibri "/>
    </font>
    <font>
      <b/>
      <sz val="10"/>
      <name val="Calibri "/>
    </font>
    <font>
      <sz val="10"/>
      <color theme="1"/>
      <name val="Calibri "/>
    </font>
    <font>
      <b/>
      <sz val="10"/>
      <color theme="1"/>
      <name val="Calibri "/>
    </font>
    <font>
      <i/>
      <sz val="10"/>
      <color theme="1"/>
      <name val="Calibri "/>
    </font>
    <font>
      <sz val="12"/>
      <name val="Calibri "/>
    </font>
    <font>
      <sz val="10"/>
      <color indexed="8"/>
      <name val="Calibri"/>
      <family val="2"/>
      <scheme val="minor"/>
    </font>
    <font>
      <b/>
      <sz val="14"/>
      <name val="Calibri "/>
    </font>
    <font>
      <b/>
      <sz val="12"/>
      <name val="Calibri "/>
    </font>
    <font>
      <b/>
      <sz val="11"/>
      <color rgb="FFFF0000"/>
      <name val="Calibri"/>
      <family val="2"/>
      <scheme val="minor"/>
    </font>
    <font>
      <sz val="11"/>
      <color rgb="FFFA7D00"/>
      <name val="Tw Cen MT Mi"/>
      <family val="2"/>
    </font>
    <font>
      <sz val="10"/>
      <color rgb="FF000000"/>
      <name val="Arial"/>
      <family val="2"/>
    </font>
    <font>
      <sz val="11"/>
      <name val="Calibri"/>
      <family val="2"/>
    </font>
    <font>
      <i/>
      <sz val="10"/>
      <color indexed="8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b/>
      <sz val="11"/>
      <color theme="4"/>
      <name val="Calibri"/>
      <family val="2"/>
      <scheme val="minor"/>
    </font>
    <font>
      <sz val="10"/>
      <color rgb="FF454445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DCDCDC"/>
      <name val="Arial"/>
      <family val="2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 "/>
    </font>
    <font>
      <sz val="20"/>
      <color indexed="81"/>
      <name val="Tahoma"/>
      <family val="2"/>
    </font>
    <font>
      <b/>
      <i/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Arial"/>
      <family val="2"/>
    </font>
    <font>
      <strike/>
      <sz val="11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trike/>
      <sz val="10"/>
      <color theme="1"/>
      <name val="Calibri"/>
      <family val="2"/>
      <scheme val="minor"/>
    </font>
    <font>
      <b/>
      <sz val="14"/>
      <color theme="1"/>
      <name val="Calibri 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theme="0"/>
        <bgColor rgb="FFF5F5F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theme="4" tint="0.7999816888943144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4" tint="0.79998168889431442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theme="4" tint="0.79998168889431442"/>
      </patternFill>
    </fill>
    <fill>
      <patternFill patternType="solid">
        <fgColor rgb="FFDCDCDC"/>
        <bgColor rgb="FFDCDCDC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4" fontId="20" fillId="0" borderId="0">
      <alignment vertical="top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/>
    <xf numFmtId="44" fontId="1" fillId="0" borderId="0" applyFont="0" applyFill="0" applyBorder="0" applyAlignment="0" applyProtection="0"/>
    <xf numFmtId="164" fontId="26" fillId="0" borderId="0">
      <alignment vertical="top"/>
    </xf>
    <xf numFmtId="0" fontId="63" fillId="0" borderId="6" applyNumberFormat="0" applyFill="0" applyProtection="0">
      <alignment vertical="top"/>
    </xf>
  </cellStyleXfs>
  <cellXfs count="1057">
    <xf numFmtId="0" fontId="0" fillId="0" borderId="0" xfId="0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/>
    <xf numFmtId="0" fontId="18" fillId="0" borderId="0" xfId="0" applyFont="1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Alignment="1"/>
    <xf numFmtId="0" fontId="20" fillId="0" borderId="0" xfId="43" applyNumberFormat="1" applyFont="1" applyAlignment="1">
      <alignment vertical="top" wrapText="1"/>
    </xf>
    <xf numFmtId="0" fontId="26" fillId="0" borderId="0" xfId="43" applyNumberFormat="1" applyFont="1" applyAlignment="1">
      <alignment vertical="top" wrapText="1"/>
    </xf>
    <xf numFmtId="0" fontId="22" fillId="0" borderId="0" xfId="43" applyNumberFormat="1" applyFont="1" applyAlignment="1">
      <alignment wrapText="1"/>
    </xf>
    <xf numFmtId="0" fontId="22" fillId="0" borderId="0" xfId="43" applyNumberFormat="1" applyFont="1" applyFill="1" applyAlignment="1">
      <alignment wrapText="1"/>
    </xf>
    <xf numFmtId="0" fontId="26" fillId="0" borderId="0" xfId="43" applyNumberFormat="1" applyFont="1" applyFill="1" applyAlignment="1">
      <alignment wrapText="1"/>
    </xf>
    <xf numFmtId="0" fontId="26" fillId="0" borderId="0" xfId="43" applyNumberFormat="1" applyFont="1" applyAlignment="1">
      <alignment wrapText="1"/>
    </xf>
    <xf numFmtId="0" fontId="22" fillId="0" borderId="0" xfId="43" applyNumberFormat="1" applyFont="1" applyAlignment="1">
      <alignment vertical="top" wrapText="1"/>
    </xf>
    <xf numFmtId="0" fontId="22" fillId="0" borderId="0" xfId="43" applyNumberFormat="1" applyFont="1" applyFill="1" applyAlignment="1">
      <alignment vertical="top" wrapText="1"/>
    </xf>
    <xf numFmtId="0" fontId="20" fillId="0" borderId="0" xfId="43" applyNumberFormat="1" applyFont="1" applyBorder="1" applyAlignment="1">
      <alignment vertical="top" wrapText="1"/>
    </xf>
    <xf numFmtId="0" fontId="26" fillId="0" borderId="0" xfId="43" applyNumberFormat="1" applyFont="1" applyBorder="1" applyAlignment="1">
      <alignment vertical="top" wrapText="1"/>
    </xf>
    <xf numFmtId="0" fontId="28" fillId="0" borderId="0" xfId="43" applyNumberFormat="1" applyFont="1" applyAlignment="1">
      <alignment vertical="top" wrapText="1"/>
    </xf>
    <xf numFmtId="0" fontId="31" fillId="0" borderId="0" xfId="43" applyNumberFormat="1" applyFont="1" applyAlignment="1">
      <alignment horizontal="right" vertical="top" wrapText="1"/>
    </xf>
    <xf numFmtId="0" fontId="0" fillId="35" borderId="0" xfId="0" applyFill="1"/>
    <xf numFmtId="0" fontId="35" fillId="35" borderId="13" xfId="0" applyFont="1" applyFill="1" applyBorder="1" applyAlignment="1">
      <alignment vertical="top" wrapText="1"/>
    </xf>
    <xf numFmtId="0" fontId="35" fillId="35" borderId="14" xfId="0" applyFont="1" applyFill="1" applyBorder="1" applyAlignment="1">
      <alignment horizontal="right" vertical="top" wrapText="1"/>
    </xf>
    <xf numFmtId="0" fontId="0" fillId="35" borderId="0" xfId="0" applyFont="1" applyFill="1"/>
    <xf numFmtId="14" fontId="36" fillId="35" borderId="16" xfId="0" applyNumberFormat="1" applyFont="1" applyFill="1" applyBorder="1" applyAlignment="1">
      <alignment vertical="top" wrapText="1"/>
    </xf>
    <xf numFmtId="0" fontId="37" fillId="35" borderId="17" xfId="0" applyFont="1" applyFill="1" applyBorder="1" applyAlignment="1">
      <alignment wrapText="1"/>
    </xf>
    <xf numFmtId="0" fontId="35" fillId="35" borderId="13" xfId="0" applyFont="1" applyFill="1" applyBorder="1" applyAlignment="1">
      <alignment horizontal="left" vertical="center" wrapText="1"/>
    </xf>
    <xf numFmtId="0" fontId="35" fillId="35" borderId="13" xfId="0" applyFont="1" applyFill="1" applyBorder="1" applyAlignment="1">
      <alignment horizontal="left" vertical="top" wrapText="1"/>
    </xf>
    <xf numFmtId="0" fontId="41" fillId="0" borderId="0" xfId="0" applyFont="1"/>
    <xf numFmtId="165" fontId="38" fillId="35" borderId="18" xfId="0" applyNumberFormat="1" applyFont="1" applyFill="1" applyBorder="1" applyAlignment="1">
      <alignment horizontal="left" wrapText="1"/>
    </xf>
    <xf numFmtId="0" fontId="0" fillId="35" borderId="0" xfId="0" applyFont="1" applyFill="1" applyBorder="1" applyAlignment="1">
      <alignment wrapText="1"/>
    </xf>
    <xf numFmtId="167" fontId="33" fillId="35" borderId="0" xfId="0" applyNumberFormat="1" applyFont="1" applyFill="1" applyBorder="1" applyAlignment="1">
      <alignment wrapText="1"/>
    </xf>
    <xf numFmtId="165" fontId="0" fillId="0" borderId="0" xfId="0" applyNumberFormat="1" applyAlignment="1">
      <alignment horizontal="center"/>
    </xf>
    <xf numFmtId="2" fontId="14" fillId="0" borderId="0" xfId="0" applyNumberFormat="1" applyFont="1" applyAlignment="1"/>
    <xf numFmtId="0" fontId="25" fillId="0" borderId="0" xfId="43" applyNumberFormat="1" applyFont="1" applyAlignment="1">
      <alignment horizontal="center" vertical="top" wrapText="1"/>
    </xf>
    <xf numFmtId="0" fontId="25" fillId="0" borderId="0" xfId="43" applyNumberFormat="1" applyFont="1" applyAlignment="1">
      <alignment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28" fillId="0" borderId="0" xfId="43" applyNumberFormat="1" applyFont="1" applyAlignment="1">
      <alignment wrapText="1"/>
    </xf>
    <xf numFmtId="165" fontId="0" fillId="0" borderId="0" xfId="0" applyNumberFormat="1" applyFont="1" applyAlignment="1">
      <alignment horizontal="center"/>
    </xf>
    <xf numFmtId="43" fontId="16" fillId="0" borderId="0" xfId="42" applyFont="1" applyAlignment="1">
      <alignment horizontal="right"/>
    </xf>
    <xf numFmtId="43" fontId="0" fillId="0" borderId="0" xfId="42" applyFont="1" applyAlignment="1">
      <alignment horizontal="left"/>
    </xf>
    <xf numFmtId="0" fontId="47" fillId="0" borderId="0" xfId="0" applyFont="1" applyFill="1" applyAlignment="1">
      <alignment wrapText="1"/>
    </xf>
    <xf numFmtId="0" fontId="47" fillId="0" borderId="0" xfId="0" applyFont="1" applyFill="1" applyAlignment="1">
      <alignment horizontal="left"/>
    </xf>
    <xf numFmtId="165" fontId="46" fillId="0" borderId="0" xfId="0" applyNumberFormat="1" applyFont="1" applyFill="1" applyAlignment="1"/>
    <xf numFmtId="0" fontId="47" fillId="0" borderId="0" xfId="0" applyFont="1" applyFill="1"/>
    <xf numFmtId="166" fontId="18" fillId="0" borderId="0" xfId="0" applyNumberFormat="1" applyFont="1" applyFill="1" applyAlignment="1">
      <alignment horizontal="center"/>
    </xf>
    <xf numFmtId="165" fontId="18" fillId="0" borderId="0" xfId="0" applyNumberFormat="1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165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left"/>
    </xf>
    <xf numFmtId="0" fontId="18" fillId="0" borderId="0" xfId="0" applyFont="1" applyFill="1" applyAlignment="1">
      <alignment wrapText="1"/>
    </xf>
    <xf numFmtId="43" fontId="19" fillId="0" borderId="0" xfId="42" applyFont="1" applyFill="1" applyAlignment="1"/>
    <xf numFmtId="43" fontId="18" fillId="0" borderId="0" xfId="42" applyFont="1"/>
    <xf numFmtId="0" fontId="28" fillId="0" borderId="0" xfId="0" applyFont="1" applyFill="1"/>
    <xf numFmtId="0" fontId="21" fillId="35" borderId="11" xfId="43" applyNumberFormat="1" applyFont="1" applyFill="1" applyBorder="1" applyAlignment="1"/>
    <xf numFmtId="0" fontId="21" fillId="35" borderId="11" xfId="43" applyNumberFormat="1" applyFont="1" applyFill="1" applyBorder="1" applyAlignment="1">
      <alignment horizontal="center"/>
    </xf>
    <xf numFmtId="0" fontId="21" fillId="35" borderId="12" xfId="43" applyNumberFormat="1" applyFont="1" applyFill="1" applyBorder="1" applyAlignment="1"/>
    <xf numFmtId="43" fontId="21" fillId="0" borderId="0" xfId="42" applyFont="1" applyAlignment="1">
      <alignment horizontal="right" wrapText="1"/>
    </xf>
    <xf numFmtId="0" fontId="35" fillId="35" borderId="14" xfId="0" applyFont="1" applyFill="1" applyBorder="1" applyAlignment="1">
      <alignment vertical="top" wrapText="1"/>
    </xf>
    <xf numFmtId="0" fontId="35" fillId="35" borderId="15" xfId="0" applyFont="1" applyFill="1" applyBorder="1" applyAlignment="1">
      <alignment vertical="top" wrapText="1"/>
    </xf>
    <xf numFmtId="0" fontId="51" fillId="0" borderId="19" xfId="43" applyNumberFormat="1" applyFont="1" applyBorder="1" applyAlignment="1">
      <alignment vertical="top" wrapText="1"/>
    </xf>
    <xf numFmtId="0" fontId="52" fillId="0" borderId="0" xfId="43" applyNumberFormat="1" applyFont="1" applyAlignment="1">
      <alignment wrapText="1"/>
    </xf>
    <xf numFmtId="0" fontId="52" fillId="0" borderId="0" xfId="43" applyNumberFormat="1" applyFont="1" applyAlignment="1">
      <alignment vertical="top" wrapText="1"/>
    </xf>
    <xf numFmtId="0" fontId="52" fillId="0" borderId="0" xfId="43" applyNumberFormat="1" applyFont="1" applyAlignment="1"/>
    <xf numFmtId="2" fontId="52" fillId="0" borderId="0" xfId="43" applyNumberFormat="1" applyFont="1" applyAlignment="1">
      <alignment horizontal="right"/>
    </xf>
    <xf numFmtId="2" fontId="52" fillId="0" borderId="0" xfId="43" applyNumberFormat="1" applyFont="1" applyAlignment="1"/>
    <xf numFmtId="0" fontId="55" fillId="0" borderId="0" xfId="0" applyFont="1"/>
    <xf numFmtId="0" fontId="55" fillId="0" borderId="0" xfId="0" applyFont="1" applyAlignment="1">
      <alignment horizontal="center"/>
    </xf>
    <xf numFmtId="0" fontId="58" fillId="0" borderId="0" xfId="43" applyNumberFormat="1" applyFont="1" applyAlignment="1">
      <alignment vertical="top" wrapText="1"/>
    </xf>
    <xf numFmtId="0" fontId="41" fillId="35" borderId="0" xfId="0" applyFont="1" applyFill="1" applyBorder="1" applyAlignment="1">
      <alignment wrapText="1"/>
    </xf>
    <xf numFmtId="0" fontId="0" fillId="0" borderId="0" xfId="0" applyFill="1"/>
    <xf numFmtId="0" fontId="0" fillId="0" borderId="0" xfId="0" applyFont="1" applyFill="1" applyAlignment="1"/>
    <xf numFmtId="0" fontId="33" fillId="35" borderId="18" xfId="0" applyFont="1" applyFill="1" applyBorder="1" applyAlignment="1">
      <alignment horizontal="left" vertical="top" wrapText="1"/>
    </xf>
    <xf numFmtId="0" fontId="0" fillId="0" borderId="0" xfId="0" applyBorder="1"/>
    <xf numFmtId="0" fontId="32" fillId="0" borderId="0" xfId="0" applyFont="1" applyFill="1" applyBorder="1" applyAlignment="1">
      <alignment vertical="top" wrapText="1"/>
    </xf>
    <xf numFmtId="0" fontId="33" fillId="0" borderId="0" xfId="0" applyFont="1" applyFill="1" applyBorder="1" applyAlignment="1">
      <alignment vertical="top" wrapText="1"/>
    </xf>
    <xf numFmtId="0" fontId="35" fillId="0" borderId="0" xfId="0" applyFont="1" applyFill="1" applyBorder="1" applyAlignment="1">
      <alignment vertical="top" wrapText="1"/>
    </xf>
    <xf numFmtId="0" fontId="22" fillId="0" borderId="0" xfId="43" applyNumberFormat="1" applyFont="1" applyFill="1" applyBorder="1" applyAlignment="1">
      <alignment horizontal="left" wrapText="1"/>
    </xf>
    <xf numFmtId="0" fontId="41" fillId="0" borderId="0" xfId="0" applyFont="1" applyFill="1" applyBorder="1" applyAlignment="1">
      <alignment vertical="top" wrapText="1"/>
    </xf>
    <xf numFmtId="0" fontId="0" fillId="0" borderId="0" xfId="0" applyFill="1" applyBorder="1"/>
    <xf numFmtId="14" fontId="38" fillId="35" borderId="18" xfId="0" quotePrefix="1" applyNumberFormat="1" applyFont="1" applyFill="1" applyBorder="1" applyAlignment="1">
      <alignment horizontal="left" vertical="top" wrapText="1"/>
    </xf>
    <xf numFmtId="0" fontId="38" fillId="35" borderId="19" xfId="0" applyFont="1" applyFill="1" applyBorder="1" applyAlignment="1">
      <alignment vertical="top" wrapText="1"/>
    </xf>
    <xf numFmtId="6" fontId="38" fillId="35" borderId="20" xfId="0" applyNumberFormat="1" applyFont="1" applyFill="1" applyBorder="1" applyAlignment="1">
      <alignment horizontal="left" vertical="top" wrapText="1"/>
    </xf>
    <xf numFmtId="0" fontId="38" fillId="35" borderId="19" xfId="0" applyFont="1" applyFill="1" applyBorder="1" applyAlignment="1"/>
    <xf numFmtId="6" fontId="38" fillId="35" borderId="20" xfId="0" applyNumberFormat="1" applyFont="1" applyFill="1" applyBorder="1" applyAlignment="1">
      <alignment horizontal="left" wrapText="1"/>
    </xf>
    <xf numFmtId="0" fontId="20" fillId="0" borderId="0" xfId="43" applyNumberFormat="1" applyFont="1" applyFill="1" applyAlignment="1">
      <alignment vertical="top" wrapText="1"/>
    </xf>
    <xf numFmtId="0" fontId="28" fillId="0" borderId="0" xfId="43" applyNumberFormat="1" applyFont="1" applyFill="1" applyAlignment="1">
      <alignment vertical="top" wrapText="1"/>
    </xf>
    <xf numFmtId="0" fontId="18" fillId="0" borderId="0" xfId="0" applyFont="1" applyAlignment="1">
      <alignment horizontal="center" wrapText="1"/>
    </xf>
    <xf numFmtId="0" fontId="28" fillId="0" borderId="0" xfId="0" applyFont="1" applyFill="1" applyAlignment="1">
      <alignment readingOrder="1"/>
    </xf>
    <xf numFmtId="0" fontId="0" fillId="0" borderId="0" xfId="0" applyFill="1" applyAlignment="1"/>
    <xf numFmtId="165" fontId="18" fillId="0" borderId="0" xfId="0" applyNumberFormat="1" applyFont="1" applyAlignment="1">
      <alignment horizontal="left"/>
    </xf>
    <xf numFmtId="165" fontId="18" fillId="0" borderId="0" xfId="0" applyNumberFormat="1" applyFont="1" applyFill="1" applyAlignment="1">
      <alignment horizontal="left"/>
    </xf>
    <xf numFmtId="0" fontId="18" fillId="0" borderId="0" xfId="0" applyFont="1" applyAlignment="1"/>
    <xf numFmtId="14" fontId="18" fillId="0" borderId="0" xfId="0" applyNumberFormat="1" applyFont="1" applyAlignment="1">
      <alignment horizontal="left"/>
    </xf>
    <xf numFmtId="0" fontId="18" fillId="0" borderId="0" xfId="0" applyFont="1" applyFill="1" applyAlignment="1"/>
    <xf numFmtId="0" fontId="22" fillId="0" borderId="0" xfId="43" applyNumberFormat="1" applyFont="1" applyAlignment="1">
      <alignment horizontal="center" wrapText="1"/>
    </xf>
    <xf numFmtId="43" fontId="18" fillId="0" borderId="0" xfId="0" applyNumberFormat="1" applyFont="1" applyFill="1"/>
    <xf numFmtId="166" fontId="25" fillId="0" borderId="0" xfId="43" applyNumberFormat="1" applyFont="1" applyAlignment="1">
      <alignment vertical="top" wrapText="1"/>
    </xf>
    <xf numFmtId="0" fontId="28" fillId="0" borderId="0" xfId="0" applyFont="1" applyFill="1" applyAlignment="1" applyProtection="1">
      <alignment horizontal="center" wrapText="1" readingOrder="1"/>
      <protection locked="0"/>
    </xf>
    <xf numFmtId="0" fontId="28" fillId="0" borderId="0" xfId="0" applyFont="1" applyFill="1" applyAlignment="1" applyProtection="1">
      <alignment horizontal="right" wrapText="1" readingOrder="1"/>
      <protection locked="0"/>
    </xf>
    <xf numFmtId="43" fontId="55" fillId="0" borderId="0" xfId="0" applyNumberFormat="1" applyFont="1"/>
    <xf numFmtId="167" fontId="35" fillId="35" borderId="0" xfId="42" applyNumberFormat="1" applyFont="1" applyFill="1" applyBorder="1" applyAlignment="1">
      <alignment wrapText="1"/>
    </xf>
    <xf numFmtId="165" fontId="54" fillId="0" borderId="0" xfId="43" applyNumberFormat="1" applyFont="1" applyAlignment="1">
      <alignment vertical="center"/>
    </xf>
    <xf numFmtId="165" fontId="54" fillId="0" borderId="0" xfId="43" applyNumberFormat="1" applyFont="1" applyAlignment="1">
      <alignment horizontal="center" vertical="center"/>
    </xf>
    <xf numFmtId="0" fontId="52" fillId="0" borderId="0" xfId="43" applyNumberFormat="1" applyFont="1" applyAlignment="1">
      <alignment vertical="center" wrapText="1"/>
    </xf>
    <xf numFmtId="0" fontId="28" fillId="0" borderId="0" xfId="0" applyFont="1" applyFill="1" applyAlignment="1"/>
    <xf numFmtId="0" fontId="28" fillId="0" borderId="0" xfId="0" applyFont="1" applyFill="1" applyAlignment="1" applyProtection="1">
      <alignment wrapText="1" readingOrder="1"/>
      <protection locked="0"/>
    </xf>
    <xf numFmtId="14" fontId="38" fillId="35" borderId="16" xfId="0" quotePrefix="1" applyNumberFormat="1" applyFont="1" applyFill="1" applyBorder="1" applyAlignment="1">
      <alignment wrapText="1"/>
    </xf>
    <xf numFmtId="0" fontId="38" fillId="35" borderId="0" xfId="0" applyFont="1" applyFill="1" applyBorder="1" applyAlignment="1">
      <alignment wrapText="1"/>
    </xf>
    <xf numFmtId="6" fontId="38" fillId="35" borderId="17" xfId="0" applyNumberFormat="1" applyFont="1" applyFill="1" applyBorder="1" applyAlignment="1">
      <alignment horizontal="left" wrapText="1"/>
    </xf>
    <xf numFmtId="167" fontId="0" fillId="0" borderId="0" xfId="0" applyNumberFormat="1" applyFont="1" applyFill="1"/>
    <xf numFmtId="169" fontId="55" fillId="0" borderId="0" xfId="0" applyNumberFormat="1" applyFont="1"/>
    <xf numFmtId="0" fontId="28" fillId="0" borderId="0" xfId="43" applyNumberFormat="1" applyFont="1" applyFill="1" applyAlignment="1">
      <alignment wrapText="1"/>
    </xf>
    <xf numFmtId="0" fontId="28" fillId="0" borderId="0" xfId="43" applyNumberFormat="1" applyFont="1" applyFill="1" applyBorder="1" applyAlignment="1">
      <alignment wrapText="1"/>
    </xf>
    <xf numFmtId="0" fontId="28" fillId="0" borderId="0" xfId="43" applyNumberFormat="1" applyFont="1" applyFill="1" applyBorder="1" applyAlignment="1">
      <alignment vertical="top" wrapText="1"/>
    </xf>
    <xf numFmtId="0" fontId="23" fillId="0" borderId="0" xfId="43" applyNumberFormat="1" applyFont="1" applyAlignment="1"/>
    <xf numFmtId="0" fontId="0" fillId="35" borderId="0" xfId="0" applyFill="1" applyAlignment="1">
      <alignment horizontal="right"/>
    </xf>
    <xf numFmtId="0" fontId="28" fillId="0" borderId="0" xfId="0" applyFont="1" applyFill="1" applyAlignment="1"/>
    <xf numFmtId="0" fontId="0" fillId="35" borderId="0" xfId="0" applyFont="1" applyFill="1" applyBorder="1"/>
    <xf numFmtId="0" fontId="35" fillId="35" borderId="16" xfId="0" applyFont="1" applyFill="1" applyBorder="1" applyAlignment="1">
      <alignment vertical="top" wrapText="1"/>
    </xf>
    <xf numFmtId="0" fontId="35" fillId="35" borderId="0" xfId="0" applyFont="1" applyFill="1" applyBorder="1" applyAlignment="1">
      <alignment vertical="top" wrapText="1"/>
    </xf>
    <xf numFmtId="0" fontId="35" fillId="35" borderId="17" xfId="0" applyFont="1" applyFill="1" applyBorder="1" applyAlignment="1">
      <alignment vertical="top" wrapText="1"/>
    </xf>
    <xf numFmtId="0" fontId="27" fillId="0" borderId="0" xfId="43" applyNumberFormat="1" applyFont="1" applyAlignment="1">
      <alignment vertical="top" wrapText="1"/>
    </xf>
    <xf numFmtId="0" fontId="41" fillId="0" borderId="0" xfId="0" applyFont="1" applyFill="1"/>
    <xf numFmtId="166" fontId="0" fillId="0" borderId="0" xfId="0" applyNumberFormat="1" applyFill="1" applyAlignment="1">
      <alignment horizontal="left"/>
    </xf>
    <xf numFmtId="0" fontId="42" fillId="0" borderId="0" xfId="0" applyFont="1" applyFill="1" applyAlignment="1"/>
    <xf numFmtId="43" fontId="18" fillId="0" borderId="0" xfId="42" applyFont="1" applyFill="1" applyAlignment="1"/>
    <xf numFmtId="169" fontId="18" fillId="0" borderId="0" xfId="0" applyNumberFormat="1" applyFont="1" applyFill="1"/>
    <xf numFmtId="166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left"/>
    </xf>
    <xf numFmtId="43" fontId="0" fillId="0" borderId="0" xfId="42" applyFont="1" applyFill="1" applyAlignment="1">
      <alignment horizontal="left"/>
    </xf>
    <xf numFmtId="166" fontId="0" fillId="0" borderId="0" xfId="0" applyNumberFormat="1" applyFont="1" applyFill="1" applyAlignment="1">
      <alignment horizontal="left"/>
    </xf>
    <xf numFmtId="0" fontId="48" fillId="0" borderId="0" xfId="43" applyNumberFormat="1" applyFont="1" applyFill="1" applyAlignment="1">
      <alignment horizontal="left" vertical="top"/>
    </xf>
    <xf numFmtId="2" fontId="0" fillId="0" borderId="0" xfId="0" applyNumberFormat="1" applyFont="1" applyFill="1" applyAlignment="1">
      <alignment horizontal="right"/>
    </xf>
    <xf numFmtId="1" fontId="18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right"/>
    </xf>
    <xf numFmtId="43" fontId="18" fillId="0" borderId="0" xfId="42" applyFont="1" applyAlignment="1"/>
    <xf numFmtId="43" fontId="18" fillId="0" borderId="0" xfId="42" applyFont="1" applyAlignment="1">
      <alignment horizontal="right" wrapText="1" indent="2"/>
    </xf>
    <xf numFmtId="0" fontId="0" fillId="0" borderId="0" xfId="0" applyFont="1" applyBorder="1"/>
    <xf numFmtId="43" fontId="18" fillId="0" borderId="0" xfId="42" applyFont="1" applyAlignment="1">
      <alignment horizontal="right"/>
    </xf>
    <xf numFmtId="43" fontId="18" fillId="38" borderId="0" xfId="42" applyFont="1" applyFill="1" applyAlignment="1">
      <alignment horizontal="right"/>
    </xf>
    <xf numFmtId="165" fontId="0" fillId="0" borderId="0" xfId="0" applyNumberFormat="1" applyFont="1" applyFill="1" applyAlignment="1">
      <alignment horizontal="left"/>
    </xf>
    <xf numFmtId="0" fontId="21" fillId="35" borderId="11" xfId="43" applyNumberFormat="1" applyFont="1" applyFill="1" applyBorder="1" applyAlignment="1">
      <alignment horizontal="left" wrapText="1"/>
    </xf>
    <xf numFmtId="0" fontId="25" fillId="0" borderId="0" xfId="43" applyNumberFormat="1" applyFont="1" applyAlignment="1">
      <alignment horizontal="left" vertical="top" wrapText="1"/>
    </xf>
    <xf numFmtId="0" fontId="18" fillId="0" borderId="0" xfId="0" applyFont="1" applyFill="1" applyBorder="1"/>
    <xf numFmtId="0" fontId="28" fillId="41" borderId="0" xfId="43" applyNumberFormat="1" applyFont="1" applyFill="1" applyAlignment="1">
      <alignment wrapText="1" readingOrder="1"/>
    </xf>
    <xf numFmtId="43" fontId="20" fillId="0" borderId="0" xfId="42" applyFont="1" applyAlignment="1">
      <alignment horizontal="right" vertical="top" wrapText="1"/>
    </xf>
    <xf numFmtId="43" fontId="20" fillId="0" borderId="0" xfId="42" applyFont="1" applyBorder="1" applyAlignment="1">
      <alignment horizontal="right" vertical="top" wrapText="1"/>
    </xf>
    <xf numFmtId="43" fontId="21" fillId="0" borderId="21" xfId="42" applyFont="1" applyBorder="1" applyAlignment="1">
      <alignment horizontal="right" vertical="top" wrapText="1"/>
    </xf>
    <xf numFmtId="43" fontId="30" fillId="0" borderId="0" xfId="42" applyFont="1" applyAlignment="1">
      <alignment horizontal="right" vertical="top" wrapText="1"/>
    </xf>
    <xf numFmtId="43" fontId="28" fillId="0" borderId="0" xfId="42" applyFont="1" applyAlignment="1">
      <alignment horizontal="right" wrapText="1"/>
    </xf>
    <xf numFmtId="43" fontId="28" fillId="0" borderId="0" xfId="42" applyFont="1" applyAlignment="1">
      <alignment horizontal="right" vertical="top" wrapText="1"/>
    </xf>
    <xf numFmtId="43" fontId="22" fillId="0" borderId="0" xfId="42" applyFont="1" applyAlignment="1">
      <alignment horizontal="right" vertical="top" wrapText="1"/>
    </xf>
    <xf numFmtId="43" fontId="26" fillId="0" borderId="0" xfId="42" applyFont="1" applyAlignment="1">
      <alignment horizontal="right" vertical="top" wrapText="1"/>
    </xf>
    <xf numFmtId="165" fontId="46" fillId="0" borderId="0" xfId="0" applyNumberFormat="1" applyFont="1" applyFill="1" applyBorder="1" applyAlignment="1">
      <alignment wrapText="1"/>
    </xf>
    <xf numFmtId="0" fontId="47" fillId="0" borderId="0" xfId="0" applyFont="1" applyFill="1" applyBorder="1" applyAlignment="1">
      <alignment wrapText="1"/>
    </xf>
    <xf numFmtId="0" fontId="18" fillId="35" borderId="0" xfId="0" applyFont="1" applyFill="1"/>
    <xf numFmtId="0" fontId="0" fillId="35" borderId="0" xfId="0" applyFill="1" applyAlignment="1"/>
    <xf numFmtId="0" fontId="28" fillId="35" borderId="0" xfId="0" applyFont="1" applyFill="1"/>
    <xf numFmtId="0" fontId="18" fillId="35" borderId="0" xfId="0" applyFont="1" applyFill="1" applyAlignment="1">
      <alignment horizontal="left"/>
    </xf>
    <xf numFmtId="0" fontId="18" fillId="35" borderId="0" xfId="0" applyFont="1" applyFill="1" applyAlignment="1">
      <alignment horizontal="center"/>
    </xf>
    <xf numFmtId="166" fontId="22" fillId="35" borderId="18" xfId="0" applyNumberFormat="1" applyFont="1" applyFill="1" applyBorder="1" applyAlignment="1">
      <alignment horizontal="left"/>
    </xf>
    <xf numFmtId="167" fontId="21" fillId="35" borderId="19" xfId="42" applyNumberFormat="1" applyFont="1" applyFill="1" applyBorder="1" applyAlignment="1"/>
    <xf numFmtId="0" fontId="22" fillId="35" borderId="20" xfId="0" applyFont="1" applyFill="1" applyBorder="1"/>
    <xf numFmtId="14" fontId="39" fillId="35" borderId="18" xfId="0" applyNumberFormat="1" applyFont="1" applyFill="1" applyBorder="1" applyAlignment="1">
      <alignment horizontal="left" wrapText="1"/>
    </xf>
    <xf numFmtId="167" fontId="16" fillId="35" borderId="19" xfId="42" applyNumberFormat="1" applyFont="1" applyFill="1" applyBorder="1" applyAlignment="1">
      <alignment horizontal="right" wrapText="1"/>
    </xf>
    <xf numFmtId="0" fontId="39" fillId="35" borderId="20" xfId="0" applyFont="1" applyFill="1" applyBorder="1" applyAlignment="1">
      <alignment wrapText="1"/>
    </xf>
    <xf numFmtId="0" fontId="59" fillId="35" borderId="17" xfId="0" applyFont="1" applyFill="1" applyBorder="1" applyAlignment="1"/>
    <xf numFmtId="0" fontId="66" fillId="35" borderId="17" xfId="0" applyFont="1" applyFill="1" applyBorder="1" applyAlignment="1"/>
    <xf numFmtId="167" fontId="59" fillId="35" borderId="0" xfId="42" applyNumberFormat="1" applyFont="1" applyFill="1" applyBorder="1" applyAlignment="1"/>
    <xf numFmtId="0" fontId="18" fillId="0" borderId="0" xfId="43" applyNumberFormat="1" applyFont="1" applyFill="1" applyBorder="1" applyAlignment="1">
      <alignment vertical="top"/>
    </xf>
    <xf numFmtId="14" fontId="59" fillId="35" borderId="16" xfId="0" applyNumberFormat="1" applyFont="1" applyFill="1" applyBorder="1" applyAlignment="1">
      <alignment vertical="top"/>
    </xf>
    <xf numFmtId="165" fontId="18" fillId="35" borderId="0" xfId="0" applyNumberFormat="1" applyFont="1" applyFill="1" applyAlignment="1">
      <alignment horizontal="center"/>
    </xf>
    <xf numFmtId="169" fontId="18" fillId="35" borderId="0" xfId="42" applyNumberFormat="1" applyFont="1" applyFill="1"/>
    <xf numFmtId="166" fontId="57" fillId="35" borderId="0" xfId="0" applyNumberFormat="1" applyFont="1" applyFill="1" applyAlignment="1">
      <alignment horizontal="center"/>
    </xf>
    <xf numFmtId="0" fontId="57" fillId="35" borderId="0" xfId="0" applyFont="1" applyFill="1" applyAlignment="1">
      <alignment horizontal="left"/>
    </xf>
    <xf numFmtId="0" fontId="56" fillId="35" borderId="0" xfId="0" applyFont="1" applyFill="1" applyAlignment="1">
      <alignment horizontal="right"/>
    </xf>
    <xf numFmtId="43" fontId="19" fillId="35" borderId="0" xfId="42" applyFont="1" applyFill="1" applyAlignment="1"/>
    <xf numFmtId="0" fontId="57" fillId="35" borderId="0" xfId="0" applyFont="1" applyFill="1" applyAlignment="1">
      <alignment horizontal="center"/>
    </xf>
    <xf numFmtId="0" fontId="57" fillId="35" borderId="0" xfId="0" applyFont="1" applyFill="1" applyAlignment="1"/>
    <xf numFmtId="0" fontId="56" fillId="35" borderId="11" xfId="0" applyFont="1" applyFill="1" applyBorder="1" applyAlignment="1">
      <alignment horizontal="left" wrapText="1"/>
    </xf>
    <xf numFmtId="0" fontId="56" fillId="35" borderId="11" xfId="0" applyFont="1" applyFill="1" applyBorder="1" applyAlignment="1"/>
    <xf numFmtId="0" fontId="56" fillId="35" borderId="11" xfId="0" applyFont="1" applyFill="1" applyBorder="1" applyAlignment="1">
      <alignment horizontal="center" wrapText="1"/>
    </xf>
    <xf numFmtId="0" fontId="56" fillId="35" borderId="12" xfId="0" applyFont="1" applyFill="1" applyBorder="1" applyAlignment="1">
      <alignment horizontal="left"/>
    </xf>
    <xf numFmtId="0" fontId="18" fillId="35" borderId="0" xfId="0" applyFont="1" applyFill="1" applyBorder="1"/>
    <xf numFmtId="43" fontId="18" fillId="35" borderId="0" xfId="42" applyFont="1" applyFill="1" applyBorder="1" applyAlignment="1">
      <alignment horizontal="right"/>
    </xf>
    <xf numFmtId="0" fontId="18" fillId="35" borderId="0" xfId="0" applyFont="1" applyFill="1" applyBorder="1" applyAlignment="1">
      <alignment horizontal="left"/>
    </xf>
    <xf numFmtId="165" fontId="18" fillId="35" borderId="16" xfId="0" applyNumberFormat="1" applyFont="1" applyFill="1" applyBorder="1" applyAlignment="1">
      <alignment horizontal="left"/>
    </xf>
    <xf numFmtId="165" fontId="18" fillId="35" borderId="18" xfId="0" applyNumberFormat="1" applyFont="1" applyFill="1" applyBorder="1" applyAlignment="1">
      <alignment horizontal="left"/>
    </xf>
    <xf numFmtId="0" fontId="18" fillId="35" borderId="19" xfId="0" applyFont="1" applyFill="1" applyBorder="1"/>
    <xf numFmtId="0" fontId="18" fillId="35" borderId="19" xfId="0" applyFont="1" applyFill="1" applyBorder="1" applyAlignment="1">
      <alignment horizontal="left"/>
    </xf>
    <xf numFmtId="43" fontId="18" fillId="35" borderId="19" xfId="42" applyFont="1" applyFill="1" applyBorder="1" applyAlignment="1">
      <alignment horizontal="right"/>
    </xf>
    <xf numFmtId="0" fontId="22" fillId="41" borderId="0" xfId="0" applyFont="1" applyFill="1" applyBorder="1"/>
    <xf numFmtId="49" fontId="1" fillId="46" borderId="0" xfId="0" applyNumberFormat="1" applyFont="1" applyFill="1" applyBorder="1"/>
    <xf numFmtId="4" fontId="1" fillId="46" borderId="0" xfId="0" applyNumberFormat="1" applyFont="1" applyFill="1" applyBorder="1"/>
    <xf numFmtId="0" fontId="0" fillId="41" borderId="0" xfId="0" applyFill="1" applyBorder="1"/>
    <xf numFmtId="49" fontId="1" fillId="41" borderId="0" xfId="0" applyNumberFormat="1" applyFont="1" applyFill="1" applyBorder="1"/>
    <xf numFmtId="4" fontId="1" fillId="41" borderId="0" xfId="0" applyNumberFormat="1" applyFont="1" applyFill="1" applyBorder="1"/>
    <xf numFmtId="166" fontId="1" fillId="46" borderId="0" xfId="0" applyNumberFormat="1" applyFont="1" applyFill="1" applyBorder="1" applyAlignment="1">
      <alignment horizontal="center"/>
    </xf>
    <xf numFmtId="166" fontId="1" fillId="41" borderId="0" xfId="0" applyNumberFormat="1" applyFont="1" applyFill="1" applyBorder="1" applyAlignment="1">
      <alignment horizontal="center"/>
    </xf>
    <xf numFmtId="166" fontId="0" fillId="41" borderId="0" xfId="0" applyNumberFormat="1" applyFill="1" applyBorder="1" applyAlignment="1">
      <alignment horizontal="center"/>
    </xf>
    <xf numFmtId="0" fontId="0" fillId="35" borderId="0" xfId="0" applyFill="1" applyAlignment="1">
      <alignment horizontal="center"/>
    </xf>
    <xf numFmtId="49" fontId="1" fillId="46" borderId="0" xfId="0" applyNumberFormat="1" applyFont="1" applyFill="1" applyBorder="1" applyAlignment="1">
      <alignment horizontal="center"/>
    </xf>
    <xf numFmtId="49" fontId="1" fillId="41" borderId="0" xfId="0" applyNumberFormat="1" applyFont="1" applyFill="1" applyBorder="1" applyAlignment="1">
      <alignment horizontal="center"/>
    </xf>
    <xf numFmtId="0" fontId="0" fillId="41" borderId="0" xfId="0" applyFill="1" applyBorder="1" applyAlignment="1">
      <alignment horizontal="center"/>
    </xf>
    <xf numFmtId="49" fontId="1" fillId="46" borderId="0" xfId="0" applyNumberFormat="1" applyFont="1" applyFill="1" applyBorder="1" applyAlignment="1">
      <alignment wrapText="1"/>
    </xf>
    <xf numFmtId="49" fontId="1" fillId="41" borderId="0" xfId="0" applyNumberFormat="1" applyFont="1" applyFill="1" applyBorder="1" applyAlignment="1">
      <alignment wrapText="1"/>
    </xf>
    <xf numFmtId="0" fontId="0" fillId="41" borderId="0" xfId="0" applyFont="1" applyFill="1" applyBorder="1" applyAlignment="1">
      <alignment horizontal="center"/>
    </xf>
    <xf numFmtId="49" fontId="70" fillId="41" borderId="0" xfId="0" applyNumberFormat="1" applyFont="1" applyFill="1" applyBorder="1" applyAlignment="1">
      <alignment horizontal="center" wrapText="1"/>
    </xf>
    <xf numFmtId="49" fontId="70" fillId="41" borderId="0" xfId="0" applyNumberFormat="1" applyFont="1" applyFill="1" applyBorder="1"/>
    <xf numFmtId="0" fontId="70" fillId="41" borderId="0" xfId="0" applyFont="1" applyFill="1" applyBorder="1"/>
    <xf numFmtId="166" fontId="70" fillId="41" borderId="0" xfId="0" applyNumberFormat="1" applyFont="1" applyFill="1" applyBorder="1" applyAlignment="1">
      <alignment horizontal="center"/>
    </xf>
    <xf numFmtId="49" fontId="70" fillId="41" borderId="0" xfId="0" applyNumberFormat="1" applyFont="1" applyFill="1" applyBorder="1" applyAlignment="1">
      <alignment wrapText="1"/>
    </xf>
    <xf numFmtId="0" fontId="21" fillId="41" borderId="11" xfId="0" applyFont="1" applyFill="1" applyBorder="1" applyAlignment="1">
      <alignment horizontal="center" wrapText="1"/>
    </xf>
    <xf numFmtId="49" fontId="21" fillId="41" borderId="11" xfId="0" applyNumberFormat="1" applyFont="1" applyFill="1" applyBorder="1"/>
    <xf numFmtId="49" fontId="21" fillId="41" borderId="11" xfId="0" applyNumberFormat="1" applyFont="1" applyFill="1" applyBorder="1" applyAlignment="1">
      <alignment horizontal="right"/>
    </xf>
    <xf numFmtId="2" fontId="69" fillId="0" borderId="12" xfId="0" applyNumberFormat="1" applyFont="1" applyFill="1" applyBorder="1" applyAlignment="1">
      <alignment horizontal="center" wrapText="1"/>
    </xf>
    <xf numFmtId="4" fontId="16" fillId="41" borderId="0" xfId="0" applyNumberFormat="1" applyFont="1" applyFill="1" applyBorder="1"/>
    <xf numFmtId="0" fontId="16" fillId="41" borderId="0" xfId="0" applyFont="1" applyFill="1" applyBorder="1"/>
    <xf numFmtId="2" fontId="69" fillId="0" borderId="11" xfId="0" applyNumberFormat="1" applyFont="1" applyFill="1" applyBorder="1" applyAlignment="1">
      <alignment horizontal="center" wrapText="1"/>
    </xf>
    <xf numFmtId="0" fontId="0" fillId="41" borderId="0" xfId="0" applyFont="1" applyFill="1"/>
    <xf numFmtId="49" fontId="0" fillId="46" borderId="0" xfId="0" applyNumberFormat="1" applyFont="1" applyFill="1" applyBorder="1"/>
    <xf numFmtId="44" fontId="0" fillId="0" borderId="0" xfId="0" applyNumberFormat="1" applyFont="1" applyFill="1" applyAlignment="1">
      <alignment horizontal="center"/>
    </xf>
    <xf numFmtId="44" fontId="18" fillId="0" borderId="0" xfId="0" applyNumberFormat="1" applyFont="1" applyFill="1" applyAlignment="1">
      <alignment horizontal="center"/>
    </xf>
    <xf numFmtId="0" fontId="0" fillId="34" borderId="0" xfId="0" applyFont="1" applyFill="1" applyBorder="1" applyAlignment="1">
      <alignment horizontal="center"/>
    </xf>
    <xf numFmtId="49" fontId="16" fillId="34" borderId="0" xfId="0" applyNumberFormat="1" applyFont="1" applyFill="1" applyBorder="1"/>
    <xf numFmtId="44" fontId="16" fillId="34" borderId="0" xfId="48" applyFont="1" applyFill="1" applyBorder="1"/>
    <xf numFmtId="49" fontId="21" fillId="41" borderId="10" xfId="0" applyNumberFormat="1" applyFont="1" applyFill="1" applyBorder="1" applyAlignment="1">
      <alignment horizontal="left" wrapText="1"/>
    </xf>
    <xf numFmtId="49" fontId="0" fillId="0" borderId="0" xfId="0" applyNumberFormat="1" applyFont="1" applyFill="1" applyBorder="1" applyAlignment="1">
      <alignment wrapText="1"/>
    </xf>
    <xf numFmtId="49" fontId="0" fillId="0" borderId="0" xfId="0" applyNumberFormat="1" applyFont="1" applyFill="1" applyBorder="1"/>
    <xf numFmtId="49" fontId="0" fillId="34" borderId="0" xfId="0" applyNumberFormat="1" applyFont="1" applyFill="1" applyBorder="1"/>
    <xf numFmtId="49" fontId="0" fillId="41" borderId="0" xfId="0" applyNumberFormat="1" applyFont="1" applyFill="1" applyBorder="1"/>
    <xf numFmtId="0" fontId="0" fillId="41" borderId="0" xfId="0" applyFill="1" applyBorder="1" applyAlignment="1">
      <alignment horizontal="left"/>
    </xf>
    <xf numFmtId="43" fontId="19" fillId="0" borderId="0" xfId="42" applyFont="1" applyAlignment="1">
      <alignment horizontal="right" wrapText="1" indent="2"/>
    </xf>
    <xf numFmtId="0" fontId="50" fillId="0" borderId="0" xfId="0" applyFont="1" applyAlignment="1">
      <alignment horizontal="right" wrapText="1" indent="2"/>
    </xf>
    <xf numFmtId="0" fontId="50" fillId="41" borderId="0" xfId="0" applyFont="1" applyFill="1" applyAlignment="1">
      <alignment horizontal="right" wrapText="1" indent="2"/>
    </xf>
    <xf numFmtId="43" fontId="18" fillId="0" borderId="0" xfId="42" applyFont="1" applyAlignment="1">
      <alignment horizontal="left"/>
    </xf>
    <xf numFmtId="0" fontId="71" fillId="0" borderId="0" xfId="0" applyFont="1"/>
    <xf numFmtId="43" fontId="18" fillId="36" borderId="0" xfId="42" applyFont="1" applyFill="1" applyAlignment="1">
      <alignment horizontal="right" wrapText="1" indent="2"/>
    </xf>
    <xf numFmtId="43" fontId="18" fillId="36" borderId="0" xfId="42" applyFont="1" applyFill="1" applyAlignment="1"/>
    <xf numFmtId="165" fontId="19" fillId="0" borderId="0" xfId="0" applyNumberFormat="1" applyFont="1" applyAlignment="1">
      <alignment horizontal="left" wrapText="1"/>
    </xf>
    <xf numFmtId="165" fontId="18" fillId="0" borderId="0" xfId="0" applyNumberFormat="1" applyFont="1" applyAlignment="1">
      <alignment horizontal="left" wrapText="1"/>
    </xf>
    <xf numFmtId="4" fontId="0" fillId="41" borderId="0" xfId="0" applyNumberFormat="1" applyFont="1" applyFill="1" applyBorder="1"/>
    <xf numFmtId="49" fontId="0" fillId="41" borderId="0" xfId="0" applyNumberFormat="1" applyFont="1" applyFill="1" applyBorder="1" applyAlignment="1">
      <alignment horizontal="center"/>
    </xf>
    <xf numFmtId="0" fontId="0" fillId="41" borderId="0" xfId="0" applyFont="1" applyFill="1" applyBorder="1"/>
    <xf numFmtId="166" fontId="0" fillId="41" borderId="0" xfId="0" applyNumberFormat="1" applyFont="1" applyFill="1" applyBorder="1" applyAlignment="1">
      <alignment horizontal="center"/>
    </xf>
    <xf numFmtId="4" fontId="0" fillId="46" borderId="0" xfId="0" applyNumberFormat="1" applyFont="1" applyFill="1" applyBorder="1"/>
    <xf numFmtId="49" fontId="0" fillId="46" borderId="0" xfId="0" applyNumberFormat="1" applyFont="1" applyFill="1" applyBorder="1" applyAlignment="1">
      <alignment horizontal="center"/>
    </xf>
    <xf numFmtId="166" fontId="0" fillId="46" borderId="0" xfId="0" applyNumberFormat="1" applyFont="1" applyFill="1" applyBorder="1" applyAlignment="1">
      <alignment horizontal="center"/>
    </xf>
    <xf numFmtId="43" fontId="0" fillId="34" borderId="0" xfId="42" applyFont="1" applyFill="1" applyBorder="1" applyAlignment="1">
      <alignment horizontal="right"/>
    </xf>
    <xf numFmtId="43" fontId="0" fillId="0" borderId="0" xfId="42" applyFont="1" applyFill="1" applyAlignment="1"/>
    <xf numFmtId="4" fontId="0" fillId="0" borderId="0" xfId="0" applyNumberFormat="1" applyFont="1" applyFill="1" applyAlignment="1">
      <alignment horizontal="right"/>
    </xf>
    <xf numFmtId="14" fontId="0" fillId="34" borderId="0" xfId="0" applyNumberFormat="1" applyFont="1" applyFill="1" applyBorder="1" applyAlignment="1">
      <alignment horizontal="center"/>
    </xf>
    <xf numFmtId="0" fontId="0" fillId="41" borderId="0" xfId="0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0" fontId="0" fillId="41" borderId="0" xfId="0" applyFill="1" applyBorder="1" applyAlignment="1"/>
    <xf numFmtId="43" fontId="0" fillId="0" borderId="0" xfId="0" applyNumberFormat="1" applyFont="1" applyFill="1" applyAlignment="1">
      <alignment horizontal="center"/>
    </xf>
    <xf numFmtId="44" fontId="0" fillId="0" borderId="0" xfId="48" applyFont="1" applyFill="1" applyAlignment="1">
      <alignment horizontal="center"/>
    </xf>
    <xf numFmtId="4" fontId="0" fillId="0" borderId="0" xfId="0" applyNumberFormat="1"/>
    <xf numFmtId="4" fontId="16" fillId="46" borderId="0" xfId="0" applyNumberFormat="1" applyFont="1" applyFill="1" applyBorder="1"/>
    <xf numFmtId="2" fontId="18" fillId="0" borderId="0" xfId="0" applyNumberFormat="1" applyFont="1"/>
    <xf numFmtId="165" fontId="68" fillId="0" borderId="11" xfId="0" applyNumberFormat="1" applyFont="1" applyFill="1" applyBorder="1" applyAlignment="1">
      <alignment horizontal="center" wrapText="1"/>
    </xf>
    <xf numFmtId="43" fontId="62" fillId="0" borderId="11" xfId="42" applyFont="1" applyFill="1" applyBorder="1" applyAlignment="1">
      <alignment wrapText="1"/>
    </xf>
    <xf numFmtId="2" fontId="62" fillId="0" borderId="11" xfId="0" applyNumberFormat="1" applyFont="1" applyFill="1" applyBorder="1" applyAlignment="1">
      <alignment horizontal="center" wrapText="1"/>
    </xf>
    <xf numFmtId="2" fontId="67" fillId="0" borderId="11" xfId="0" applyNumberFormat="1" applyFont="1" applyFill="1" applyBorder="1" applyAlignment="1">
      <alignment horizontal="center" wrapText="1"/>
    </xf>
    <xf numFmtId="2" fontId="68" fillId="0" borderId="11" xfId="0" applyNumberFormat="1" applyFont="1" applyFill="1" applyBorder="1" applyAlignment="1">
      <alignment horizontal="center" wrapText="1"/>
    </xf>
    <xf numFmtId="2" fontId="67" fillId="0" borderId="12" xfId="0" applyNumberFormat="1" applyFont="1" applyFill="1" applyBorder="1" applyAlignment="1">
      <alignment horizontal="center" wrapText="1"/>
    </xf>
    <xf numFmtId="49" fontId="21" fillId="35" borderId="0" xfId="0" applyNumberFormat="1" applyFont="1" applyFill="1" applyBorder="1" applyAlignment="1"/>
    <xf numFmtId="166" fontId="21" fillId="35" borderId="0" xfId="0" applyNumberFormat="1" applyFont="1" applyFill="1" applyBorder="1" applyAlignment="1">
      <alignment horizontal="center"/>
    </xf>
    <xf numFmtId="165" fontId="0" fillId="41" borderId="0" xfId="0" applyNumberFormat="1" applyFont="1" applyFill="1" applyBorder="1"/>
    <xf numFmtId="165" fontId="0" fillId="46" borderId="0" xfId="0" applyNumberFormat="1" applyFont="1" applyFill="1" applyBorder="1"/>
    <xf numFmtId="166" fontId="68" fillId="0" borderId="10" xfId="0" applyNumberFormat="1" applyFont="1" applyFill="1" applyBorder="1" applyAlignment="1">
      <alignment horizontal="center" wrapText="1"/>
    </xf>
    <xf numFmtId="165" fontId="0" fillId="41" borderId="0" xfId="0" applyNumberFormat="1" applyFont="1" applyFill="1" applyBorder="1" applyAlignment="1">
      <alignment horizontal="center"/>
    </xf>
    <xf numFmtId="165" fontId="0" fillId="46" borderId="0" xfId="0" applyNumberFormat="1" applyFont="1" applyFill="1" applyBorder="1" applyAlignment="1">
      <alignment horizontal="center"/>
    </xf>
    <xf numFmtId="49" fontId="1" fillId="46" borderId="0" xfId="0" applyNumberFormat="1" applyFont="1" applyFill="1" applyBorder="1" applyAlignment="1"/>
    <xf numFmtId="49" fontId="1" fillId="41" borderId="0" xfId="0" applyNumberFormat="1" applyFont="1" applyFill="1" applyBorder="1" applyAlignment="1"/>
    <xf numFmtId="49" fontId="0" fillId="41" borderId="0" xfId="0" applyNumberFormat="1" applyFont="1" applyFill="1" applyBorder="1" applyAlignment="1"/>
    <xf numFmtId="49" fontId="0" fillId="46" borderId="0" xfId="0" applyNumberFormat="1" applyFont="1" applyFill="1" applyBorder="1" applyAlignment="1"/>
    <xf numFmtId="43" fontId="18" fillId="0" borderId="0" xfId="42" applyFont="1" applyAlignment="1">
      <alignment wrapText="1"/>
    </xf>
    <xf numFmtId="4" fontId="18" fillId="0" borderId="0" xfId="0" applyNumberFormat="1" applyFont="1" applyAlignment="1">
      <alignment horizontal="right"/>
    </xf>
    <xf numFmtId="43" fontId="18" fillId="0" borderId="0" xfId="0" applyNumberFormat="1" applyFont="1" applyFill="1" applyAlignment="1">
      <alignment wrapText="1"/>
    </xf>
    <xf numFmtId="165" fontId="18" fillId="0" borderId="0" xfId="42" applyNumberFormat="1" applyFont="1" applyAlignment="1">
      <alignment horizontal="left"/>
    </xf>
    <xf numFmtId="14" fontId="18" fillId="0" borderId="0" xfId="42" applyNumberFormat="1" applyFont="1" applyAlignment="1">
      <alignment horizontal="left"/>
    </xf>
    <xf numFmtId="4" fontId="18" fillId="0" borderId="0" xfId="0" applyNumberFormat="1" applyFont="1"/>
    <xf numFmtId="43" fontId="18" fillId="0" borderId="0" xfId="0" applyNumberFormat="1" applyFont="1" applyFill="1" applyAlignment="1"/>
    <xf numFmtId="43" fontId="18" fillId="0" borderId="0" xfId="42" applyFont="1" applyFill="1" applyAlignment="1">
      <alignment wrapText="1"/>
    </xf>
    <xf numFmtId="0" fontId="18" fillId="0" borderId="0" xfId="0" applyFont="1" applyAlignment="1">
      <alignment horizontal="right" wrapText="1"/>
    </xf>
    <xf numFmtId="0" fontId="19" fillId="0" borderId="0" xfId="0" applyFont="1" applyAlignment="1">
      <alignment horizontal="center" vertical="center"/>
    </xf>
    <xf numFmtId="43" fontId="18" fillId="0" borderId="21" xfId="42" applyFont="1" applyBorder="1"/>
    <xf numFmtId="4" fontId="18" fillId="41" borderId="0" xfId="0" applyNumberFormat="1" applyFont="1" applyFill="1"/>
    <xf numFmtId="0" fontId="18" fillId="41" borderId="0" xfId="0" applyFont="1" applyFill="1"/>
    <xf numFmtId="43" fontId="18" fillId="0" borderId="21" xfId="42" applyFont="1" applyBorder="1" applyAlignment="1">
      <alignment horizontal="right" wrapText="1" indent="2"/>
    </xf>
    <xf numFmtId="43" fontId="18" fillId="41" borderId="0" xfId="42" applyFont="1" applyFill="1"/>
    <xf numFmtId="165" fontId="18" fillId="0" borderId="0" xfId="42" applyNumberFormat="1" applyFont="1" applyAlignment="1">
      <alignment horizontal="left" wrapText="1"/>
    </xf>
    <xf numFmtId="0" fontId="18" fillId="41" borderId="0" xfId="0" applyFont="1" applyFill="1" applyAlignment="1"/>
    <xf numFmtId="165" fontId="19" fillId="0" borderId="0" xfId="0" applyNumberFormat="1" applyFont="1" applyAlignment="1">
      <alignment horizontal="left" vertical="center" wrapText="1"/>
    </xf>
    <xf numFmtId="43" fontId="18" fillId="41" borderId="0" xfId="42" applyFont="1" applyFill="1" applyAlignment="1"/>
    <xf numFmtId="43" fontId="19" fillId="41" borderId="0" xfId="42" applyFont="1" applyFill="1" applyAlignment="1">
      <alignment horizontal="right" wrapText="1" indent="2"/>
    </xf>
    <xf numFmtId="0" fontId="18" fillId="41" borderId="0" xfId="0" applyFont="1" applyFill="1" applyAlignment="1">
      <alignment horizontal="right"/>
    </xf>
    <xf numFmtId="43" fontId="18" fillId="41" borderId="0" xfId="42" applyFont="1" applyFill="1" applyAlignment="1">
      <alignment horizontal="right" wrapText="1" indent="2"/>
    </xf>
    <xf numFmtId="4" fontId="18" fillId="41" borderId="0" xfId="0" applyNumberFormat="1" applyFont="1" applyFill="1" applyAlignment="1">
      <alignment horizontal="right"/>
    </xf>
    <xf numFmtId="0" fontId="19" fillId="41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wrapText="1" indent="2"/>
    </xf>
    <xf numFmtId="0" fontId="18" fillId="0" borderId="0" xfId="0" applyFont="1" applyAlignment="1">
      <alignment horizontal="right" wrapText="1" indent="2"/>
    </xf>
    <xf numFmtId="4" fontId="18" fillId="0" borderId="21" xfId="0" applyNumberFormat="1" applyFont="1" applyBorder="1" applyAlignment="1">
      <alignment horizontal="right"/>
    </xf>
    <xf numFmtId="43" fontId="18" fillId="0" borderId="21" xfId="42" applyFont="1" applyBorder="1" applyAlignment="1">
      <alignment horizontal="right"/>
    </xf>
    <xf numFmtId="43" fontId="18" fillId="0" borderId="21" xfId="42" applyFont="1" applyBorder="1" applyAlignment="1"/>
    <xf numFmtId="43" fontId="18" fillId="36" borderId="0" xfId="42" applyFont="1" applyFill="1" applyAlignment="1">
      <alignment horizontal="right"/>
    </xf>
    <xf numFmtId="43" fontId="18" fillId="47" borderId="0" xfId="42" applyFont="1" applyFill="1" applyAlignment="1">
      <alignment horizontal="right"/>
    </xf>
    <xf numFmtId="43" fontId="18" fillId="37" borderId="0" xfId="42" applyFont="1" applyFill="1" applyAlignment="1">
      <alignment horizontal="right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wrapText="1"/>
    </xf>
    <xf numFmtId="4" fontId="0" fillId="46" borderId="0" xfId="0" applyNumberFormat="1" applyFont="1" applyFill="1" applyBorder="1" applyAlignment="1">
      <alignment horizontal="center"/>
    </xf>
    <xf numFmtId="4" fontId="0" fillId="41" borderId="0" xfId="0" applyNumberFormat="1" applyFont="1" applyFill="1" applyBorder="1" applyAlignment="1">
      <alignment horizontal="center"/>
    </xf>
    <xf numFmtId="49" fontId="0" fillId="46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71" fillId="0" borderId="0" xfId="0" applyFont="1" applyAlignment="1">
      <alignment horizontal="left"/>
    </xf>
    <xf numFmtId="43" fontId="18" fillId="0" borderId="0" xfId="42" applyFont="1" applyFill="1" applyAlignment="1">
      <alignment horizontal="left"/>
    </xf>
    <xf numFmtId="43" fontId="18" fillId="0" borderId="0" xfId="42" applyFont="1" applyAlignment="1">
      <alignment horizontal="right" wrapText="1"/>
    </xf>
    <xf numFmtId="0" fontId="0" fillId="48" borderId="0" xfId="0" applyFont="1" applyFill="1" applyBorder="1" applyAlignment="1">
      <alignment horizontal="center"/>
    </xf>
    <xf numFmtId="49" fontId="0" fillId="49" borderId="0" xfId="0" applyNumberFormat="1" applyFont="1" applyFill="1" applyBorder="1"/>
    <xf numFmtId="4" fontId="22" fillId="48" borderId="0" xfId="0" applyNumberFormat="1" applyFont="1" applyFill="1" applyBorder="1"/>
    <xf numFmtId="0" fontId="0" fillId="48" borderId="0" xfId="0" applyFill="1" applyBorder="1" applyAlignment="1">
      <alignment horizontal="center"/>
    </xf>
    <xf numFmtId="4" fontId="0" fillId="48" borderId="0" xfId="0" applyNumberFormat="1" applyFont="1" applyFill="1" applyBorder="1"/>
    <xf numFmtId="4" fontId="0" fillId="48" borderId="0" xfId="0" applyNumberFormat="1" applyFont="1" applyFill="1" applyBorder="1" applyAlignment="1">
      <alignment horizontal="center"/>
    </xf>
    <xf numFmtId="4" fontId="0" fillId="49" borderId="0" xfId="0" applyNumberFormat="1" applyFont="1" applyFill="1" applyBorder="1"/>
    <xf numFmtId="4" fontId="0" fillId="49" borderId="0" xfId="0" applyNumberFormat="1" applyFont="1" applyFill="1" applyBorder="1" applyAlignment="1">
      <alignment horizontal="center"/>
    </xf>
    <xf numFmtId="4" fontId="0" fillId="49" borderId="0" xfId="0" applyNumberFormat="1" applyFont="1" applyFill="1" applyBorder="1" applyAlignment="1">
      <alignment horizontal="right"/>
    </xf>
    <xf numFmtId="49" fontId="0" fillId="46" borderId="0" xfId="0" applyNumberFormat="1" applyFont="1" applyFill="1" applyBorder="1" applyAlignment="1">
      <alignment horizontal="center"/>
    </xf>
    <xf numFmtId="4" fontId="18" fillId="41" borderId="0" xfId="0" applyNumberFormat="1" applyFont="1" applyFill="1" applyBorder="1"/>
    <xf numFmtId="4" fontId="18" fillId="46" borderId="0" xfId="0" applyNumberFormat="1" applyFont="1" applyFill="1" applyBorder="1"/>
    <xf numFmtId="0" fontId="19" fillId="0" borderId="0" xfId="0" applyFont="1" applyAlignment="1">
      <alignment horizontal="left" vertical="center"/>
    </xf>
    <xf numFmtId="4" fontId="22" fillId="41" borderId="0" xfId="0" applyNumberFormat="1" applyFont="1" applyFill="1" applyBorder="1"/>
    <xf numFmtId="4" fontId="22" fillId="46" borderId="0" xfId="0" applyNumberFormat="1" applyFont="1" applyFill="1" applyBorder="1"/>
    <xf numFmtId="166" fontId="1" fillId="34" borderId="0" xfId="0" applyNumberFormat="1" applyFont="1" applyFill="1" applyBorder="1" applyAlignment="1">
      <alignment horizontal="center"/>
    </xf>
    <xf numFmtId="49" fontId="0" fillId="46" borderId="0" xfId="0" applyNumberFormat="1" applyFont="1" applyFill="1" applyBorder="1" applyAlignment="1">
      <alignment horizontal="center"/>
    </xf>
    <xf numFmtId="166" fontId="0" fillId="49" borderId="0" xfId="0" applyNumberFormat="1" applyFont="1" applyFill="1" applyBorder="1" applyAlignment="1">
      <alignment horizontal="center"/>
    </xf>
    <xf numFmtId="166" fontId="0" fillId="48" borderId="0" xfId="0" applyNumberFormat="1" applyFont="1" applyFill="1" applyBorder="1" applyAlignment="1">
      <alignment horizontal="center"/>
    </xf>
    <xf numFmtId="4" fontId="0" fillId="41" borderId="0" xfId="0" applyNumberFormat="1" applyFont="1" applyFill="1" applyBorder="1" applyAlignment="1">
      <alignment horizontal="left"/>
    </xf>
    <xf numFmtId="4" fontId="0" fillId="41" borderId="0" xfId="0" applyNumberFormat="1" applyFill="1" applyBorder="1" applyAlignment="1">
      <alignment horizontal="center"/>
    </xf>
    <xf numFmtId="166" fontId="0" fillId="50" borderId="0" xfId="0" applyNumberFormat="1" applyFont="1" applyFill="1" applyBorder="1" applyAlignment="1">
      <alignment horizontal="center"/>
    </xf>
    <xf numFmtId="49" fontId="0" fillId="50" borderId="0" xfId="0" applyNumberFormat="1" applyFont="1" applyFill="1" applyBorder="1"/>
    <xf numFmtId="4" fontId="0" fillId="50" borderId="0" xfId="0" applyNumberFormat="1" applyFont="1" applyFill="1" applyBorder="1"/>
    <xf numFmtId="4" fontId="0" fillId="50" borderId="0" xfId="0" applyNumberFormat="1" applyFont="1" applyFill="1" applyBorder="1" applyAlignment="1">
      <alignment horizontal="center"/>
    </xf>
    <xf numFmtId="4" fontId="0" fillId="50" borderId="0" xfId="0" applyNumberFormat="1" applyFont="1" applyFill="1" applyBorder="1" applyAlignment="1">
      <alignment horizontal="right"/>
    </xf>
    <xf numFmtId="4" fontId="0" fillId="51" borderId="0" xfId="0" applyNumberFormat="1" applyFont="1" applyFill="1" applyBorder="1" applyAlignment="1">
      <alignment horizontal="center"/>
    </xf>
    <xf numFmtId="166" fontId="0" fillId="51" borderId="0" xfId="0" applyNumberFormat="1" applyFont="1" applyFill="1" applyBorder="1" applyAlignment="1">
      <alignment horizontal="center"/>
    </xf>
    <xf numFmtId="4" fontId="0" fillId="51" borderId="0" xfId="0" applyNumberFormat="1" applyFont="1" applyFill="1" applyBorder="1"/>
    <xf numFmtId="165" fontId="19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 wrapText="1"/>
    </xf>
    <xf numFmtId="49" fontId="0" fillId="48" borderId="0" xfId="0" applyNumberFormat="1" applyFont="1" applyFill="1" applyBorder="1"/>
    <xf numFmtId="49" fontId="22" fillId="49" borderId="0" xfId="0" applyNumberFormat="1" applyFont="1" applyFill="1" applyBorder="1"/>
    <xf numFmtId="43" fontId="0" fillId="50" borderId="0" xfId="42" applyFont="1" applyFill="1" applyBorder="1"/>
    <xf numFmtId="43" fontId="0" fillId="50" borderId="0" xfId="42" applyFont="1" applyFill="1" applyBorder="1" applyAlignment="1">
      <alignment horizontal="center"/>
    </xf>
    <xf numFmtId="49" fontId="0" fillId="50" borderId="0" xfId="0" applyNumberFormat="1" applyFont="1" applyFill="1" applyBorder="1" applyAlignment="1">
      <alignment horizontal="right"/>
    </xf>
    <xf numFmtId="49" fontId="0" fillId="50" borderId="0" xfId="0" applyNumberFormat="1" applyFont="1" applyFill="1" applyBorder="1" applyAlignment="1">
      <alignment horizontal="center"/>
    </xf>
    <xf numFmtId="43" fontId="18" fillId="0" borderId="0" xfId="0" applyNumberFormat="1" applyFont="1"/>
    <xf numFmtId="0" fontId="14" fillId="41" borderId="0" xfId="0" applyFont="1" applyFill="1" applyBorder="1" applyAlignment="1">
      <alignment horizontal="center"/>
    </xf>
    <xf numFmtId="4" fontId="0" fillId="46" borderId="0" xfId="0" applyNumberFormat="1" applyFont="1" applyFill="1" applyBorder="1" applyAlignment="1">
      <alignment horizontal="right"/>
    </xf>
    <xf numFmtId="0" fontId="47" fillId="41" borderId="0" xfId="0" applyFont="1" applyFill="1" applyBorder="1" applyAlignment="1">
      <alignment horizontal="center"/>
    </xf>
    <xf numFmtId="0" fontId="47" fillId="41" borderId="0" xfId="0" applyFont="1" applyFill="1" applyBorder="1"/>
    <xf numFmtId="166" fontId="47" fillId="41" borderId="0" xfId="0" applyNumberFormat="1" applyFont="1" applyFill="1" applyBorder="1" applyAlignment="1">
      <alignment horizontal="center"/>
    </xf>
    <xf numFmtId="0" fontId="47" fillId="41" borderId="0" xfId="0" applyFont="1" applyFill="1" applyBorder="1" applyAlignment="1"/>
    <xf numFmtId="166" fontId="70" fillId="41" borderId="13" xfId="0" applyNumberFormat="1" applyFont="1" applyFill="1" applyBorder="1" applyAlignment="1">
      <alignment horizontal="center"/>
    </xf>
    <xf numFmtId="49" fontId="70" fillId="41" borderId="14" xfId="0" applyNumberFormat="1" applyFont="1" applyFill="1" applyBorder="1"/>
    <xf numFmtId="2" fontId="69" fillId="0" borderId="14" xfId="0" applyNumberFormat="1" applyFont="1" applyFill="1" applyBorder="1" applyAlignment="1">
      <alignment horizontal="center" wrapText="1"/>
    </xf>
    <xf numFmtId="2" fontId="69" fillId="0" borderId="15" xfId="0" applyNumberFormat="1" applyFont="1" applyFill="1" applyBorder="1" applyAlignment="1">
      <alignment horizontal="center" wrapText="1"/>
    </xf>
    <xf numFmtId="49" fontId="21" fillId="45" borderId="19" xfId="0" applyNumberFormat="1" applyFont="1" applyFill="1" applyBorder="1" applyAlignment="1">
      <alignment wrapText="1"/>
    </xf>
    <xf numFmtId="49" fontId="21" fillId="45" borderId="19" xfId="0" applyNumberFormat="1" applyFont="1" applyFill="1" applyBorder="1" applyAlignment="1">
      <alignment horizontal="center" wrapText="1"/>
    </xf>
    <xf numFmtId="49" fontId="21" fillId="45" borderId="20" xfId="0" applyNumberFormat="1" applyFont="1" applyFill="1" applyBorder="1" applyAlignment="1">
      <alignment wrapText="1"/>
    </xf>
    <xf numFmtId="49" fontId="21" fillId="45" borderId="18" xfId="0" applyNumberFormat="1" applyFont="1" applyFill="1" applyBorder="1" applyAlignment="1">
      <alignment wrapText="1"/>
    </xf>
    <xf numFmtId="2" fontId="21" fillId="0" borderId="11" xfId="0" applyNumberFormat="1" applyFont="1" applyFill="1" applyBorder="1" applyAlignment="1">
      <alignment horizontal="center" wrapText="1"/>
    </xf>
    <xf numFmtId="0" fontId="0" fillId="52" borderId="0" xfId="0" applyFont="1" applyFill="1" applyBorder="1" applyAlignment="1">
      <alignment horizontal="center"/>
    </xf>
    <xf numFmtId="49" fontId="0" fillId="53" borderId="0" xfId="0" applyNumberFormat="1" applyFont="1" applyFill="1" applyBorder="1"/>
    <xf numFmtId="4" fontId="1" fillId="53" borderId="0" xfId="0" applyNumberFormat="1" applyFont="1" applyFill="1" applyBorder="1"/>
    <xf numFmtId="0" fontId="0" fillId="52" borderId="0" xfId="0" applyFill="1" applyBorder="1" applyAlignment="1">
      <alignment horizontal="center"/>
    </xf>
    <xf numFmtId="4" fontId="1" fillId="52" borderId="0" xfId="0" applyNumberFormat="1" applyFont="1" applyFill="1" applyBorder="1"/>
    <xf numFmtId="14" fontId="0" fillId="46" borderId="13" xfId="0" quotePrefix="1" applyNumberFormat="1" applyFont="1" applyFill="1" applyBorder="1" applyAlignment="1">
      <alignment horizontal="left"/>
    </xf>
    <xf numFmtId="0" fontId="0" fillId="41" borderId="14" xfId="0" applyFill="1" applyBorder="1" applyAlignment="1">
      <alignment horizontal="center"/>
    </xf>
    <xf numFmtId="49" fontId="0" fillId="46" borderId="14" xfId="0" applyNumberFormat="1" applyFont="1" applyFill="1" applyBorder="1"/>
    <xf numFmtId="4" fontId="1" fillId="46" borderId="14" xfId="0" applyNumberFormat="1" applyFont="1" applyFill="1" applyBorder="1"/>
    <xf numFmtId="0" fontId="0" fillId="41" borderId="15" xfId="0" applyFill="1" applyBorder="1" applyAlignment="1">
      <alignment horizontal="center"/>
    </xf>
    <xf numFmtId="166" fontId="1" fillId="41" borderId="16" xfId="0" applyNumberFormat="1" applyFont="1" applyFill="1" applyBorder="1" applyAlignment="1">
      <alignment horizontal="left"/>
    </xf>
    <xf numFmtId="0" fontId="0" fillId="41" borderId="17" xfId="0" applyFill="1" applyBorder="1" applyAlignment="1">
      <alignment horizontal="center"/>
    </xf>
    <xf numFmtId="0" fontId="26" fillId="0" borderId="18" xfId="43" applyNumberFormat="1" applyFont="1" applyBorder="1" applyAlignment="1">
      <alignment vertical="top" wrapText="1"/>
    </xf>
    <xf numFmtId="43" fontId="21" fillId="0" borderId="19" xfId="42" applyFont="1" applyBorder="1" applyAlignment="1">
      <alignment vertical="top" wrapText="1"/>
    </xf>
    <xf numFmtId="0" fontId="18" fillId="0" borderId="19" xfId="0" applyFont="1" applyFill="1" applyBorder="1"/>
    <xf numFmtId="44" fontId="18" fillId="0" borderId="19" xfId="48" applyFont="1" applyFill="1" applyBorder="1"/>
    <xf numFmtId="0" fontId="18" fillId="0" borderId="19" xfId="0" applyFont="1" applyBorder="1" applyAlignment="1">
      <alignment horizontal="center"/>
    </xf>
    <xf numFmtId="0" fontId="18" fillId="0" borderId="19" xfId="0" applyFont="1" applyFill="1" applyBorder="1" applyAlignment="1">
      <alignment horizontal="left"/>
    </xf>
    <xf numFmtId="0" fontId="20" fillId="0" borderId="19" xfId="43" applyNumberFormat="1" applyFont="1" applyBorder="1" applyAlignment="1">
      <alignment vertical="top" wrapText="1"/>
    </xf>
    <xf numFmtId="0" fontId="20" fillId="0" borderId="20" xfId="43" applyNumberFormat="1" applyFont="1" applyBorder="1" applyAlignment="1">
      <alignment vertical="top" wrapText="1"/>
    </xf>
    <xf numFmtId="0" fontId="0" fillId="41" borderId="14" xfId="0" applyFont="1" applyFill="1" applyBorder="1" applyAlignment="1">
      <alignment horizontal="center"/>
    </xf>
    <xf numFmtId="49" fontId="0" fillId="41" borderId="14" xfId="0" applyNumberFormat="1" applyFont="1" applyFill="1" applyBorder="1"/>
    <xf numFmtId="4" fontId="1" fillId="41" borderId="14" xfId="0" applyNumberFormat="1" applyFont="1" applyFill="1" applyBorder="1"/>
    <xf numFmtId="14" fontId="0" fillId="41" borderId="16" xfId="0" applyNumberFormat="1" applyFont="1" applyFill="1" applyBorder="1" applyAlignment="1">
      <alignment horizontal="left"/>
    </xf>
    <xf numFmtId="4" fontId="0" fillId="46" borderId="17" xfId="0" applyNumberFormat="1" applyFont="1" applyFill="1" applyBorder="1"/>
    <xf numFmtId="4" fontId="0" fillId="41" borderId="17" xfId="0" applyNumberFormat="1" applyFont="1" applyFill="1" applyBorder="1"/>
    <xf numFmtId="166" fontId="0" fillId="46" borderId="16" xfId="0" applyNumberFormat="1" applyFont="1" applyFill="1" applyBorder="1" applyAlignment="1">
      <alignment horizontal="left"/>
    </xf>
    <xf numFmtId="166" fontId="0" fillId="41" borderId="16" xfId="0" applyNumberFormat="1" applyFont="1" applyFill="1" applyBorder="1" applyAlignment="1">
      <alignment horizontal="left"/>
    </xf>
    <xf numFmtId="165" fontId="18" fillId="0" borderId="16" xfId="0" applyNumberFormat="1" applyFont="1" applyBorder="1" applyAlignment="1">
      <alignment horizontal="left"/>
    </xf>
    <xf numFmtId="166" fontId="18" fillId="0" borderId="0" xfId="0" applyNumberFormat="1" applyFont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 wrapText="1"/>
    </xf>
    <xf numFmtId="165" fontId="18" fillId="0" borderId="18" xfId="0" applyNumberFormat="1" applyFont="1" applyBorder="1" applyAlignment="1">
      <alignment horizontal="left"/>
    </xf>
    <xf numFmtId="166" fontId="18" fillId="0" borderId="19" xfId="0" applyNumberFormat="1" applyFont="1" applyBorder="1" applyAlignment="1">
      <alignment horizontal="center"/>
    </xf>
    <xf numFmtId="0" fontId="18" fillId="0" borderId="19" xfId="0" applyFont="1" applyBorder="1"/>
    <xf numFmtId="44" fontId="18" fillId="0" borderId="19" xfId="48" applyFont="1" applyBorder="1"/>
    <xf numFmtId="0" fontId="18" fillId="0" borderId="19" xfId="0" applyFont="1" applyBorder="1" applyAlignment="1">
      <alignment horizontal="center" wrapText="1"/>
    </xf>
    <xf numFmtId="0" fontId="18" fillId="0" borderId="20" xfId="0" applyFont="1" applyBorder="1" applyAlignment="1"/>
    <xf numFmtId="165" fontId="1" fillId="46" borderId="13" xfId="0" applyNumberFormat="1" applyFont="1" applyFill="1" applyBorder="1" applyAlignment="1">
      <alignment horizontal="left"/>
    </xf>
    <xf numFmtId="165" fontId="18" fillId="0" borderId="16" xfId="0" applyNumberFormat="1" applyFont="1" applyFill="1" applyBorder="1" applyAlignment="1">
      <alignment horizontal="left"/>
    </xf>
    <xf numFmtId="166" fontId="18" fillId="0" borderId="0" xfId="0" applyNumberFormat="1" applyFont="1" applyFill="1" applyBorder="1" applyAlignment="1">
      <alignment horizontal="center"/>
    </xf>
    <xf numFmtId="4" fontId="28" fillId="0" borderId="0" xfId="0" applyNumberFormat="1" applyFont="1" applyFill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18" fillId="0" borderId="17" xfId="0" applyFont="1" applyFill="1" applyBorder="1"/>
    <xf numFmtId="165" fontId="0" fillId="0" borderId="18" xfId="0" applyNumberFormat="1" applyFont="1" applyFill="1" applyBorder="1" applyAlignment="1">
      <alignment horizontal="left"/>
    </xf>
    <xf numFmtId="166" fontId="0" fillId="0" borderId="19" xfId="0" applyNumberFormat="1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19" xfId="0" applyFont="1" applyFill="1" applyBorder="1" applyAlignment="1">
      <alignment horizontal="left"/>
    </xf>
    <xf numFmtId="166" fontId="0" fillId="0" borderId="20" xfId="0" applyNumberFormat="1" applyFont="1" applyFill="1" applyBorder="1" applyAlignment="1">
      <alignment horizontal="left"/>
    </xf>
    <xf numFmtId="0" fontId="23" fillId="0" borderId="19" xfId="43" applyNumberFormat="1" applyFont="1" applyFill="1" applyBorder="1" applyAlignment="1">
      <alignment horizontal="left" vertical="top"/>
    </xf>
    <xf numFmtId="4" fontId="22" fillId="41" borderId="14" xfId="0" applyNumberFormat="1" applyFont="1" applyFill="1" applyBorder="1"/>
    <xf numFmtId="1" fontId="19" fillId="0" borderId="19" xfId="0" applyNumberFormat="1" applyFont="1" applyFill="1" applyBorder="1" applyAlignment="1">
      <alignment horizontal="center" wrapText="1"/>
    </xf>
    <xf numFmtId="165" fontId="19" fillId="0" borderId="19" xfId="0" applyNumberFormat="1" applyFont="1" applyFill="1" applyBorder="1" applyAlignment="1">
      <alignment horizontal="left" wrapText="1"/>
    </xf>
    <xf numFmtId="165" fontId="19" fillId="0" borderId="19" xfId="0" applyNumberFormat="1" applyFont="1" applyFill="1" applyBorder="1" applyAlignment="1">
      <alignment horizontal="center" wrapText="1"/>
    </xf>
    <xf numFmtId="165" fontId="19" fillId="0" borderId="20" xfId="0" applyNumberFormat="1" applyFont="1" applyFill="1" applyBorder="1" applyAlignment="1">
      <alignment horizontal="left" wrapText="1"/>
    </xf>
    <xf numFmtId="0" fontId="59" fillId="35" borderId="15" xfId="0" applyFont="1" applyFill="1" applyBorder="1" applyAlignment="1"/>
    <xf numFmtId="166" fontId="0" fillId="48" borderId="16" xfId="0" applyNumberFormat="1" applyFont="1" applyFill="1" applyBorder="1" applyAlignment="1">
      <alignment horizontal="left"/>
    </xf>
    <xf numFmtId="166" fontId="0" fillId="49" borderId="16" xfId="0" applyNumberFormat="1" applyFont="1" applyFill="1" applyBorder="1" applyAlignment="1">
      <alignment horizontal="left"/>
    </xf>
    <xf numFmtId="165" fontId="0" fillId="46" borderId="16" xfId="0" applyNumberFormat="1" applyFont="1" applyFill="1" applyBorder="1"/>
    <xf numFmtId="14" fontId="0" fillId="46" borderId="16" xfId="0" applyNumberFormat="1" applyFont="1" applyFill="1" applyBorder="1" applyAlignment="1">
      <alignment horizontal="left"/>
    </xf>
    <xf numFmtId="165" fontId="19" fillId="0" borderId="18" xfId="0" applyNumberFormat="1" applyFont="1" applyFill="1" applyBorder="1" applyAlignment="1">
      <alignment horizontal="left"/>
    </xf>
    <xf numFmtId="166" fontId="19" fillId="0" borderId="19" xfId="0" applyNumberFormat="1" applyFont="1" applyFill="1" applyBorder="1" applyAlignment="1">
      <alignment horizontal="center"/>
    </xf>
    <xf numFmtId="165" fontId="19" fillId="0" borderId="19" xfId="0" applyNumberFormat="1" applyFont="1" applyFill="1" applyBorder="1" applyAlignment="1">
      <alignment horizontal="center"/>
    </xf>
    <xf numFmtId="1" fontId="19" fillId="0" borderId="19" xfId="0" applyNumberFormat="1" applyFont="1" applyFill="1" applyBorder="1" applyAlignment="1">
      <alignment horizontal="center"/>
    </xf>
    <xf numFmtId="165" fontId="19" fillId="0" borderId="19" xfId="0" applyNumberFormat="1" applyFont="1" applyFill="1" applyBorder="1" applyAlignment="1">
      <alignment horizontal="left"/>
    </xf>
    <xf numFmtId="165" fontId="19" fillId="0" borderId="20" xfId="0" applyNumberFormat="1" applyFont="1" applyFill="1" applyBorder="1" applyAlignment="1">
      <alignment horizontal="left"/>
    </xf>
    <xf numFmtId="165" fontId="0" fillId="34" borderId="13" xfId="0" quotePrefix="1" applyNumberFormat="1" applyFont="1" applyFill="1" applyBorder="1" applyAlignment="1">
      <alignment horizontal="left"/>
    </xf>
    <xf numFmtId="14" fontId="0" fillId="34" borderId="14" xfId="0" applyNumberFormat="1" applyFont="1" applyFill="1" applyBorder="1" applyAlignment="1">
      <alignment horizontal="center"/>
    </xf>
    <xf numFmtId="49" fontId="0" fillId="34" borderId="14" xfId="0" applyNumberFormat="1" applyFont="1" applyFill="1" applyBorder="1"/>
    <xf numFmtId="43" fontId="0" fillId="34" borderId="14" xfId="42" applyFont="1" applyFill="1" applyBorder="1" applyAlignment="1">
      <alignment horizontal="right"/>
    </xf>
    <xf numFmtId="0" fontId="0" fillId="0" borderId="14" xfId="0" applyFill="1" applyBorder="1" applyAlignment="1">
      <alignment horizontal="center"/>
    </xf>
    <xf numFmtId="49" fontId="0" fillId="0" borderId="14" xfId="0" applyNumberFormat="1" applyFont="1" applyFill="1" applyBorder="1"/>
    <xf numFmtId="0" fontId="0" fillId="0" borderId="14" xfId="0" applyFill="1" applyBorder="1"/>
    <xf numFmtId="165" fontId="0" fillId="34" borderId="16" xfId="0" applyNumberFormat="1" applyFont="1" applyFill="1" applyBorder="1" applyAlignment="1">
      <alignment horizontal="left"/>
    </xf>
    <xf numFmtId="166" fontId="1" fillId="46" borderId="16" xfId="0" applyNumberFormat="1" applyFont="1" applyFill="1" applyBorder="1" applyAlignment="1">
      <alignment horizontal="left"/>
    </xf>
    <xf numFmtId="165" fontId="0" fillId="34" borderId="16" xfId="0" applyNumberFormat="1" applyFont="1" applyFill="1" applyBorder="1"/>
    <xf numFmtId="165" fontId="0" fillId="46" borderId="16" xfId="0" applyNumberFormat="1" applyFont="1" applyFill="1" applyBorder="1" applyAlignment="1">
      <alignment horizontal="left"/>
    </xf>
    <xf numFmtId="49" fontId="22" fillId="46" borderId="0" xfId="0" applyNumberFormat="1" applyFont="1" applyFill="1" applyBorder="1"/>
    <xf numFmtId="166" fontId="1" fillId="41" borderId="13" xfId="0" applyNumberFormat="1" applyFont="1" applyFill="1" applyBorder="1" applyAlignment="1">
      <alignment horizontal="left"/>
    </xf>
    <xf numFmtId="165" fontId="0" fillId="41" borderId="16" xfId="0" applyNumberFormat="1" applyFont="1" applyFill="1" applyBorder="1" applyAlignment="1">
      <alignment horizontal="left"/>
    </xf>
    <xf numFmtId="165" fontId="0" fillId="41" borderId="16" xfId="0" quotePrefix="1" applyNumberFormat="1" applyFont="1" applyFill="1" applyBorder="1" applyAlignment="1">
      <alignment horizontal="left"/>
    </xf>
    <xf numFmtId="165" fontId="19" fillId="0" borderId="18" xfId="0" applyNumberFormat="1" applyFont="1" applyFill="1" applyBorder="1" applyAlignment="1">
      <alignment horizontal="left" wrapText="1"/>
    </xf>
    <xf numFmtId="166" fontId="19" fillId="0" borderId="19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center"/>
    </xf>
    <xf numFmtId="4" fontId="16" fillId="34" borderId="0" xfId="0" applyNumberFormat="1" applyFont="1" applyFill="1" applyBorder="1"/>
    <xf numFmtId="4" fontId="0" fillId="41" borderId="14" xfId="0" applyNumberFormat="1" applyFill="1" applyBorder="1" applyAlignment="1">
      <alignment horizontal="center"/>
    </xf>
    <xf numFmtId="165" fontId="1" fillId="46" borderId="16" xfId="0" applyNumberFormat="1" applyFont="1" applyFill="1" applyBorder="1" applyAlignment="1">
      <alignment horizontal="left"/>
    </xf>
    <xf numFmtId="165" fontId="1" fillId="41" borderId="16" xfId="0" applyNumberFormat="1" applyFont="1" applyFill="1" applyBorder="1" applyAlignment="1">
      <alignment horizontal="left"/>
    </xf>
    <xf numFmtId="165" fontId="0" fillId="46" borderId="16" xfId="0" quotePrefix="1" applyNumberFormat="1" applyFont="1" applyFill="1" applyBorder="1" applyAlignment="1">
      <alignment horizontal="left"/>
    </xf>
    <xf numFmtId="0" fontId="18" fillId="0" borderId="17" xfId="0" applyFont="1" applyBorder="1"/>
    <xf numFmtId="165" fontId="18" fillId="0" borderId="18" xfId="0" applyNumberFormat="1" applyFont="1" applyFill="1" applyBorder="1" applyAlignment="1">
      <alignment horizontal="left"/>
    </xf>
    <xf numFmtId="166" fontId="18" fillId="0" borderId="19" xfId="0" applyNumberFormat="1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44" fontId="18" fillId="0" borderId="19" xfId="0" applyNumberFormat="1" applyFont="1" applyFill="1" applyBorder="1" applyAlignment="1">
      <alignment horizontal="center"/>
    </xf>
    <xf numFmtId="0" fontId="16" fillId="0" borderId="19" xfId="0" applyFont="1" applyFill="1" applyBorder="1" applyAlignment="1">
      <alignment horizontal="right"/>
    </xf>
    <xf numFmtId="166" fontId="0" fillId="0" borderId="0" xfId="0" applyNumberFormat="1" applyFont="1" applyFill="1" applyAlignment="1"/>
    <xf numFmtId="49" fontId="18" fillId="46" borderId="0" xfId="0" applyNumberFormat="1" applyFont="1" applyFill="1" applyBorder="1" applyAlignment="1"/>
    <xf numFmtId="49" fontId="18" fillId="41" borderId="0" xfId="0" applyNumberFormat="1" applyFont="1" applyFill="1" applyBorder="1" applyAlignment="1"/>
    <xf numFmtId="49" fontId="14" fillId="46" borderId="0" xfId="0" applyNumberFormat="1" applyFont="1" applyFill="1" applyBorder="1" applyAlignment="1"/>
    <xf numFmtId="168" fontId="19" fillId="0" borderId="0" xfId="42" applyNumberFormat="1" applyFont="1" applyFill="1" applyAlignment="1">
      <alignment wrapText="1"/>
    </xf>
    <xf numFmtId="165" fontId="44" fillId="0" borderId="0" xfId="0" applyNumberFormat="1" applyFont="1" applyFill="1" applyAlignment="1"/>
    <xf numFmtId="0" fontId="48" fillId="0" borderId="0" xfId="43" applyNumberFormat="1" applyFont="1" applyFill="1" applyAlignment="1">
      <alignment vertical="top"/>
    </xf>
    <xf numFmtId="0" fontId="48" fillId="0" borderId="16" xfId="43" applyNumberFormat="1" applyFont="1" applyFill="1" applyBorder="1" applyAlignment="1">
      <alignment vertical="top"/>
    </xf>
    <xf numFmtId="0" fontId="24" fillId="0" borderId="0" xfId="0" applyFont="1" applyFill="1" applyAlignment="1"/>
    <xf numFmtId="165" fontId="46" fillId="0" borderId="11" xfId="0" applyNumberFormat="1" applyFont="1" applyFill="1" applyBorder="1" applyAlignment="1"/>
    <xf numFmtId="49" fontId="16" fillId="41" borderId="0" xfId="0" applyNumberFormat="1" applyFont="1" applyFill="1" applyBorder="1" applyAlignment="1"/>
    <xf numFmtId="49" fontId="16" fillId="46" borderId="0" xfId="0" applyNumberFormat="1" applyFont="1" applyFill="1" applyBorder="1" applyAlignment="1"/>
    <xf numFmtId="166" fontId="22" fillId="0" borderId="0" xfId="0" applyNumberFormat="1" applyFont="1" applyFill="1" applyAlignment="1"/>
    <xf numFmtId="165" fontId="1" fillId="41" borderId="13" xfId="0" applyNumberFormat="1" applyFont="1" applyFill="1" applyBorder="1" applyAlignment="1">
      <alignment horizontal="left"/>
    </xf>
    <xf numFmtId="4" fontId="0" fillId="41" borderId="17" xfId="0" applyNumberFormat="1" applyFill="1" applyBorder="1" applyAlignment="1">
      <alignment horizontal="center"/>
    </xf>
    <xf numFmtId="165" fontId="0" fillId="49" borderId="16" xfId="0" applyNumberFormat="1" applyFont="1" applyFill="1" applyBorder="1" applyAlignment="1">
      <alignment horizontal="left"/>
    </xf>
    <xf numFmtId="166" fontId="0" fillId="50" borderId="16" xfId="0" applyNumberFormat="1" applyFont="1" applyFill="1" applyBorder="1" applyAlignment="1">
      <alignment horizontal="left"/>
    </xf>
    <xf numFmtId="4" fontId="0" fillId="41" borderId="17" xfId="0" applyNumberFormat="1" applyFont="1" applyFill="1" applyBorder="1" applyAlignment="1">
      <alignment horizontal="left"/>
    </xf>
    <xf numFmtId="166" fontId="0" fillId="51" borderId="16" xfId="0" applyNumberFormat="1" applyFont="1" applyFill="1" applyBorder="1" applyAlignment="1">
      <alignment horizontal="left"/>
    </xf>
    <xf numFmtId="166" fontId="0" fillId="51" borderId="16" xfId="0" quotePrefix="1" applyNumberFormat="1" applyFont="1" applyFill="1" applyBorder="1" applyAlignment="1">
      <alignment horizontal="left"/>
    </xf>
    <xf numFmtId="166" fontId="0" fillId="41" borderId="16" xfId="0" quotePrefix="1" applyNumberFormat="1" applyFont="1" applyFill="1" applyBorder="1" applyAlignment="1">
      <alignment horizontal="left"/>
    </xf>
    <xf numFmtId="0" fontId="24" fillId="0" borderId="19" xfId="0" applyFont="1" applyFill="1" applyBorder="1" applyAlignment="1">
      <alignment horizontal="center"/>
    </xf>
    <xf numFmtId="0" fontId="24" fillId="0" borderId="20" xfId="0" applyFont="1" applyFill="1" applyBorder="1" applyAlignment="1">
      <alignment horizontal="left"/>
    </xf>
    <xf numFmtId="1" fontId="24" fillId="0" borderId="19" xfId="0" applyNumberFormat="1" applyFont="1" applyFill="1" applyBorder="1" applyAlignment="1">
      <alignment horizontal="center"/>
    </xf>
    <xf numFmtId="49" fontId="1" fillId="46" borderId="14" xfId="0" applyNumberFormat="1" applyFont="1" applyFill="1" applyBorder="1"/>
    <xf numFmtId="0" fontId="0" fillId="41" borderId="17" xfId="0" applyFont="1" applyFill="1" applyBorder="1" applyAlignment="1">
      <alignment horizontal="center"/>
    </xf>
    <xf numFmtId="4" fontId="16" fillId="41" borderId="17" xfId="0" applyNumberFormat="1" applyFont="1" applyFill="1" applyBorder="1"/>
    <xf numFmtId="4" fontId="16" fillId="46" borderId="17" xfId="0" applyNumberFormat="1" applyFont="1" applyFill="1" applyBorder="1"/>
    <xf numFmtId="165" fontId="16" fillId="34" borderId="16" xfId="0" applyNumberFormat="1" applyFont="1" applyFill="1" applyBorder="1" applyAlignment="1">
      <alignment horizontal="left"/>
    </xf>
    <xf numFmtId="166" fontId="0" fillId="41" borderId="19" xfId="0" applyNumberFormat="1" applyFont="1" applyFill="1" applyBorder="1" applyAlignment="1">
      <alignment horizontal="center"/>
    </xf>
    <xf numFmtId="49" fontId="0" fillId="41" borderId="19" xfId="0" applyNumberFormat="1" applyFont="1" applyFill="1" applyBorder="1"/>
    <xf numFmtId="4" fontId="0" fillId="41" borderId="19" xfId="0" applyNumberFormat="1" applyFont="1" applyFill="1" applyBorder="1"/>
    <xf numFmtId="166" fontId="0" fillId="46" borderId="14" xfId="0" applyNumberFormat="1" applyFont="1" applyFill="1" applyBorder="1" applyAlignment="1">
      <alignment horizontal="center"/>
    </xf>
    <xf numFmtId="4" fontId="0" fillId="46" borderId="14" xfId="0" applyNumberFormat="1" applyFont="1" applyFill="1" applyBorder="1"/>
    <xf numFmtId="0" fontId="0" fillId="41" borderId="17" xfId="0" applyFill="1" applyBorder="1" applyAlignment="1">
      <alignment horizontal="left"/>
    </xf>
    <xf numFmtId="165" fontId="28" fillId="0" borderId="18" xfId="0" applyNumberFormat="1" applyFont="1" applyFill="1" applyBorder="1" applyAlignment="1">
      <alignment horizontal="left"/>
    </xf>
    <xf numFmtId="166" fontId="28" fillId="0" borderId="19" xfId="0" applyNumberFormat="1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44" fontId="28" fillId="0" borderId="19" xfId="0" applyNumberFormat="1" applyFont="1" applyFill="1" applyBorder="1" applyAlignment="1">
      <alignment horizontal="center"/>
    </xf>
    <xf numFmtId="0" fontId="28" fillId="0" borderId="19" xfId="0" applyFont="1" applyFill="1" applyBorder="1" applyAlignment="1">
      <alignment horizontal="left"/>
    </xf>
    <xf numFmtId="0" fontId="21" fillId="0" borderId="19" xfId="0" applyFont="1" applyFill="1" applyBorder="1" applyAlignment="1">
      <alignment horizontal="right"/>
    </xf>
    <xf numFmtId="166" fontId="22" fillId="0" borderId="20" xfId="0" applyNumberFormat="1" applyFont="1" applyFill="1" applyBorder="1" applyAlignment="1">
      <alignment horizontal="left"/>
    </xf>
    <xf numFmtId="1" fontId="31" fillId="0" borderId="19" xfId="0" applyNumberFormat="1" applyFont="1" applyFill="1" applyBorder="1" applyAlignment="1">
      <alignment horizontal="center"/>
    </xf>
    <xf numFmtId="2" fontId="77" fillId="0" borderId="19" xfId="0" applyNumberFormat="1" applyFont="1" applyFill="1" applyBorder="1" applyAlignment="1">
      <alignment horizontal="center"/>
    </xf>
    <xf numFmtId="0" fontId="80" fillId="54" borderId="25" xfId="0" applyNumberFormat="1" applyFont="1" applyFill="1" applyBorder="1" applyAlignment="1">
      <alignment vertical="top" wrapText="1" readingOrder="1"/>
    </xf>
    <xf numFmtId="0" fontId="80" fillId="54" borderId="25" xfId="0" applyNumberFormat="1" applyFont="1" applyFill="1" applyBorder="1" applyAlignment="1">
      <alignment horizontal="center" vertical="top" wrapText="1" readingOrder="1"/>
    </xf>
    <xf numFmtId="0" fontId="80" fillId="54" borderId="26" xfId="0" applyNumberFormat="1" applyFont="1" applyFill="1" applyBorder="1" applyAlignment="1">
      <alignment vertical="top" wrapText="1" readingOrder="1"/>
    </xf>
    <xf numFmtId="0" fontId="65" fillId="0" borderId="0" xfId="0" applyFont="1" applyFill="1" applyBorder="1" applyAlignment="1">
      <alignment readingOrder="1"/>
    </xf>
    <xf numFmtId="165" fontId="28" fillId="0" borderId="0" xfId="0" applyNumberFormat="1" applyFont="1" applyFill="1" applyAlignment="1">
      <alignment horizontal="left" readingOrder="1"/>
    </xf>
    <xf numFmtId="0" fontId="28" fillId="0" borderId="0" xfId="0" applyFont="1" applyFill="1" applyAlignment="1">
      <alignment horizontal="center" readingOrder="1"/>
    </xf>
    <xf numFmtId="0" fontId="28" fillId="0" borderId="0" xfId="0" applyFont="1" applyFill="1" applyAlignment="1">
      <alignment horizontal="right" readingOrder="1"/>
    </xf>
    <xf numFmtId="0" fontId="28" fillId="0" borderId="0" xfId="0" applyFont="1" applyFill="1" applyAlignment="1">
      <alignment wrapText="1" readingOrder="1"/>
    </xf>
    <xf numFmtId="0" fontId="78" fillId="0" borderId="0" xfId="0" applyNumberFormat="1" applyFont="1" applyFill="1" applyBorder="1" applyAlignment="1">
      <alignment horizontal="left" vertical="top" readingOrder="1"/>
    </xf>
    <xf numFmtId="0" fontId="79" fillId="0" borderId="0" xfId="0" applyNumberFormat="1" applyFont="1" applyFill="1" applyBorder="1" applyAlignment="1">
      <alignment horizontal="left" vertical="top" readingOrder="1"/>
    </xf>
    <xf numFmtId="0" fontId="80" fillId="54" borderId="24" xfId="0" applyNumberFormat="1" applyFont="1" applyFill="1" applyBorder="1" applyAlignment="1">
      <alignment horizontal="left" vertical="top" wrapText="1" readingOrder="1"/>
    </xf>
    <xf numFmtId="0" fontId="65" fillId="0" borderId="0" xfId="0" applyFont="1" applyFill="1" applyBorder="1" applyAlignment="1">
      <alignment horizontal="left" readingOrder="1"/>
    </xf>
    <xf numFmtId="0" fontId="65" fillId="0" borderId="0" xfId="0" applyFont="1" applyFill="1" applyBorder="1" applyAlignment="1">
      <alignment horizontal="center" readingOrder="1"/>
    </xf>
    <xf numFmtId="44" fontId="18" fillId="0" borderId="19" xfId="0" applyNumberFormat="1" applyFont="1" applyFill="1" applyBorder="1" applyAlignment="1">
      <alignment horizontal="center" wrapText="1"/>
    </xf>
    <xf numFmtId="0" fontId="22" fillId="0" borderId="0" xfId="43" applyNumberFormat="1" applyFont="1" applyFill="1" applyBorder="1" applyAlignment="1">
      <alignment wrapText="1"/>
    </xf>
    <xf numFmtId="0" fontId="22" fillId="0" borderId="0" xfId="43" applyNumberFormat="1" applyFont="1" applyFill="1" applyBorder="1" applyAlignment="1">
      <alignment vertical="top" wrapText="1"/>
    </xf>
    <xf numFmtId="0" fontId="22" fillId="0" borderId="0" xfId="0" applyFont="1" applyFill="1" applyAlignment="1">
      <alignment readingOrder="1"/>
    </xf>
    <xf numFmtId="0" fontId="22" fillId="41" borderId="0" xfId="43" applyNumberFormat="1" applyFont="1" applyFill="1" applyAlignment="1">
      <alignment wrapText="1" readingOrder="1"/>
    </xf>
    <xf numFmtId="0" fontId="22" fillId="41" borderId="0" xfId="43" applyNumberFormat="1" applyFont="1" applyFill="1" applyBorder="1" applyAlignment="1">
      <alignment wrapText="1" readingOrder="1"/>
    </xf>
    <xf numFmtId="0" fontId="22" fillId="41" borderId="0" xfId="43" applyNumberFormat="1" applyFont="1" applyFill="1" applyBorder="1" applyAlignment="1">
      <alignment horizontal="center" wrapText="1" readingOrder="1"/>
    </xf>
    <xf numFmtId="0" fontId="22" fillId="41" borderId="17" xfId="43" applyNumberFormat="1" applyFont="1" applyFill="1" applyBorder="1" applyAlignment="1">
      <alignment wrapText="1" readingOrder="1"/>
    </xf>
    <xf numFmtId="0" fontId="0" fillId="48" borderId="0" xfId="0" applyFont="1" applyFill="1" applyBorder="1" applyAlignment="1">
      <alignment horizontal="right"/>
    </xf>
    <xf numFmtId="166" fontId="21" fillId="35" borderId="10" xfId="43" applyNumberFormat="1" applyFont="1" applyFill="1" applyBorder="1" applyAlignment="1">
      <alignment horizontal="left"/>
    </xf>
    <xf numFmtId="0" fontId="0" fillId="52" borderId="17" xfId="0" applyFill="1" applyBorder="1" applyAlignment="1">
      <alignment horizontal="center"/>
    </xf>
    <xf numFmtId="4" fontId="0" fillId="41" borderId="17" xfId="0" applyNumberFormat="1" applyFont="1" applyFill="1" applyBorder="1" applyAlignment="1">
      <alignment horizontal="center"/>
    </xf>
    <xf numFmtId="4" fontId="0" fillId="46" borderId="17" xfId="0" applyNumberFormat="1" applyFont="1" applyFill="1" applyBorder="1" applyAlignment="1">
      <alignment horizontal="center"/>
    </xf>
    <xf numFmtId="0" fontId="0" fillId="48" borderId="17" xfId="0" applyFill="1" applyBorder="1" applyAlignment="1">
      <alignment horizontal="center"/>
    </xf>
    <xf numFmtId="4" fontId="0" fillId="48" borderId="17" xfId="0" applyNumberFormat="1" applyFont="1" applyFill="1" applyBorder="1" applyAlignment="1">
      <alignment horizontal="center"/>
    </xf>
    <xf numFmtId="4" fontId="0" fillId="50" borderId="17" xfId="0" applyNumberFormat="1" applyFont="1" applyFill="1" applyBorder="1" applyAlignment="1">
      <alignment horizontal="center" wrapText="1"/>
    </xf>
    <xf numFmtId="4" fontId="0" fillId="50" borderId="17" xfId="0" applyNumberFormat="1" applyFont="1" applyFill="1" applyBorder="1" applyAlignment="1">
      <alignment horizontal="center"/>
    </xf>
    <xf numFmtId="0" fontId="42" fillId="42" borderId="0" xfId="0" applyNumberFormat="1" applyFont="1" applyFill="1" applyBorder="1" applyAlignment="1">
      <alignment readingOrder="1"/>
    </xf>
    <xf numFmtId="0" fontId="42" fillId="43" borderId="0" xfId="0" applyNumberFormat="1" applyFont="1" applyFill="1" applyBorder="1" applyAlignment="1">
      <alignment readingOrder="1"/>
    </xf>
    <xf numFmtId="0" fontId="42" fillId="44" borderId="0" xfId="0" applyNumberFormat="1" applyFont="1" applyFill="1" applyBorder="1" applyAlignment="1">
      <alignment readingOrder="1"/>
    </xf>
    <xf numFmtId="166" fontId="82" fillId="35" borderId="10" xfId="0" applyNumberFormat="1" applyFont="1" applyFill="1" applyBorder="1" applyAlignment="1">
      <alignment horizontal="left" wrapText="1"/>
    </xf>
    <xf numFmtId="0" fontId="82" fillId="35" borderId="11" xfId="0" applyFont="1" applyFill="1" applyBorder="1" applyAlignment="1">
      <alignment horizontal="left" wrapText="1"/>
    </xf>
    <xf numFmtId="0" fontId="82" fillId="35" borderId="11" xfId="0" applyFont="1" applyFill="1" applyBorder="1" applyAlignment="1"/>
    <xf numFmtId="0" fontId="82" fillId="35" borderId="11" xfId="0" applyFont="1" applyFill="1" applyBorder="1" applyAlignment="1">
      <alignment horizontal="center" wrapText="1"/>
    </xf>
    <xf numFmtId="0" fontId="82" fillId="35" borderId="12" xfId="0" applyFont="1" applyFill="1" applyBorder="1" applyAlignment="1">
      <alignment horizontal="left"/>
    </xf>
    <xf numFmtId="165" fontId="42" fillId="44" borderId="16" xfId="0" applyNumberFormat="1" applyFont="1" applyFill="1" applyBorder="1" applyAlignment="1">
      <alignment horizontal="center" wrapText="1" readingOrder="1"/>
    </xf>
    <xf numFmtId="0" fontId="42" fillId="44" borderId="0" xfId="0" applyNumberFormat="1" applyFont="1" applyFill="1" applyBorder="1" applyAlignment="1">
      <alignment horizontal="left" wrapText="1" readingOrder="1"/>
    </xf>
    <xf numFmtId="0" fontId="42" fillId="44" borderId="0" xfId="0" applyNumberFormat="1" applyFont="1" applyFill="1" applyBorder="1" applyAlignment="1">
      <alignment wrapText="1" readingOrder="1"/>
    </xf>
    <xf numFmtId="0" fontId="42" fillId="44" borderId="0" xfId="0" applyNumberFormat="1" applyFont="1" applyFill="1" applyBorder="1" applyAlignment="1">
      <alignment horizontal="center" wrapText="1" readingOrder="1"/>
    </xf>
    <xf numFmtId="0" fontId="26" fillId="41" borderId="0" xfId="43" applyNumberFormat="1" applyFont="1" applyFill="1" applyAlignment="1">
      <alignment vertical="top" wrapText="1"/>
    </xf>
    <xf numFmtId="166" fontId="18" fillId="0" borderId="0" xfId="0" applyNumberFormat="1" applyFont="1" applyFill="1" applyBorder="1" applyAlignment="1">
      <alignment horizontal="left"/>
    </xf>
    <xf numFmtId="166" fontId="0" fillId="46" borderId="0" xfId="0" applyNumberFormat="1" applyFont="1" applyFill="1" applyBorder="1" applyAlignment="1">
      <alignment horizontal="left"/>
    </xf>
    <xf numFmtId="166" fontId="0" fillId="49" borderId="0" xfId="0" applyNumberFormat="1" applyFont="1" applyFill="1" applyBorder="1" applyAlignment="1">
      <alignment horizontal="left"/>
    </xf>
    <xf numFmtId="165" fontId="0" fillId="34" borderId="0" xfId="0" quotePrefix="1" applyNumberFormat="1" applyFont="1" applyFill="1" applyBorder="1" applyAlignment="1">
      <alignment horizontal="left"/>
    </xf>
    <xf numFmtId="14" fontId="0" fillId="41" borderId="0" xfId="0" applyNumberFormat="1" applyFont="1" applyFill="1" applyBorder="1" applyAlignment="1">
      <alignment horizontal="left"/>
    </xf>
    <xf numFmtId="0" fontId="20" fillId="0" borderId="0" xfId="43" applyNumberFormat="1" applyFont="1" applyAlignment="1">
      <alignment horizontal="center" vertical="top" wrapText="1"/>
    </xf>
    <xf numFmtId="0" fontId="26" fillId="0" borderId="0" xfId="43" applyNumberFormat="1" applyFont="1" applyAlignment="1">
      <alignment horizontal="center" vertical="top" wrapText="1"/>
    </xf>
    <xf numFmtId="0" fontId="26" fillId="0" borderId="0" xfId="43" applyNumberFormat="1" applyFont="1" applyAlignment="1">
      <alignment horizontal="center" wrapText="1"/>
    </xf>
    <xf numFmtId="0" fontId="26" fillId="0" borderId="0" xfId="43" applyNumberFormat="1" applyFont="1" applyBorder="1" applyAlignment="1">
      <alignment horizontal="center" vertical="top" wrapText="1"/>
    </xf>
    <xf numFmtId="0" fontId="28" fillId="0" borderId="0" xfId="43" applyNumberFormat="1" applyFont="1" applyAlignment="1">
      <alignment horizontal="center" vertical="top" wrapText="1"/>
    </xf>
    <xf numFmtId="0" fontId="27" fillId="0" borderId="0" xfId="43" applyNumberFormat="1" applyFont="1" applyAlignment="1">
      <alignment horizontal="center" vertical="top" wrapText="1"/>
    </xf>
    <xf numFmtId="0" fontId="22" fillId="0" borderId="0" xfId="43" applyNumberFormat="1" applyFont="1" applyAlignment="1">
      <alignment horizontal="center" vertical="top" wrapText="1"/>
    </xf>
    <xf numFmtId="0" fontId="28" fillId="0" borderId="0" xfId="43" applyNumberFormat="1" applyFont="1" applyAlignment="1">
      <alignment horizontal="center" wrapText="1"/>
    </xf>
    <xf numFmtId="166" fontId="0" fillId="41" borderId="0" xfId="0" applyNumberFormat="1" applyFont="1" applyFill="1" applyBorder="1" applyAlignment="1">
      <alignment horizontal="left"/>
    </xf>
    <xf numFmtId="14" fontId="0" fillId="46" borderId="0" xfId="0" applyNumberFormat="1" applyFont="1" applyFill="1" applyBorder="1" applyAlignment="1">
      <alignment horizontal="left"/>
    </xf>
    <xf numFmtId="166" fontId="0" fillId="48" borderId="0" xfId="0" applyNumberFormat="1" applyFont="1" applyFill="1" applyBorder="1" applyAlignment="1">
      <alignment horizontal="left"/>
    </xf>
    <xf numFmtId="0" fontId="26" fillId="41" borderId="0" xfId="43" applyNumberFormat="1" applyFont="1" applyFill="1" applyBorder="1" applyAlignment="1">
      <alignment vertical="top" wrapText="1"/>
    </xf>
    <xf numFmtId="0" fontId="26" fillId="0" borderId="0" xfId="43" applyNumberFormat="1" applyFont="1" applyBorder="1" applyAlignment="1">
      <alignment wrapText="1"/>
    </xf>
    <xf numFmtId="0" fontId="26" fillId="0" borderId="0" xfId="43" applyNumberFormat="1" applyFont="1" applyBorder="1" applyAlignment="1">
      <alignment horizontal="center" wrapText="1"/>
    </xf>
    <xf numFmtId="49" fontId="0" fillId="46" borderId="0" xfId="0" applyNumberFormat="1" applyFont="1" applyFill="1" applyBorder="1" applyAlignment="1">
      <alignment horizontal="center"/>
    </xf>
    <xf numFmtId="0" fontId="42" fillId="55" borderId="0" xfId="0" applyNumberFormat="1" applyFont="1" applyFill="1" applyBorder="1" applyAlignment="1">
      <alignment readingOrder="1"/>
    </xf>
    <xf numFmtId="0" fontId="42" fillId="55" borderId="0" xfId="0" applyNumberFormat="1" applyFont="1" applyFill="1" applyBorder="1" applyAlignment="1">
      <alignment horizontal="center" readingOrder="1"/>
    </xf>
    <xf numFmtId="0" fontId="42" fillId="55" borderId="17" xfId="0" applyNumberFormat="1" applyFont="1" applyFill="1" applyBorder="1" applyAlignment="1">
      <alignment readingOrder="1"/>
    </xf>
    <xf numFmtId="0" fontId="22" fillId="41" borderId="0" xfId="0" applyFont="1" applyFill="1" applyAlignment="1">
      <alignment readingOrder="1"/>
    </xf>
    <xf numFmtId="0" fontId="42" fillId="44" borderId="0" xfId="0" applyNumberFormat="1" applyFont="1" applyFill="1" applyBorder="1" applyAlignment="1">
      <alignment horizontal="center" readingOrder="1"/>
    </xf>
    <xf numFmtId="0" fontId="42" fillId="44" borderId="17" xfId="0" applyNumberFormat="1" applyFont="1" applyFill="1" applyBorder="1" applyAlignment="1">
      <alignment readingOrder="1"/>
    </xf>
    <xf numFmtId="0" fontId="22" fillId="55" borderId="0" xfId="0" applyNumberFormat="1" applyFont="1" applyFill="1" applyBorder="1" applyAlignment="1">
      <alignment vertical="top" readingOrder="1"/>
    </xf>
    <xf numFmtId="0" fontId="42" fillId="55" borderId="0" xfId="0" applyNumberFormat="1" applyFont="1" applyFill="1" applyBorder="1" applyAlignment="1">
      <alignment vertical="top" readingOrder="1"/>
    </xf>
    <xf numFmtId="0" fontId="42" fillId="55" borderId="0" xfId="0" applyNumberFormat="1" applyFont="1" applyFill="1" applyBorder="1" applyAlignment="1">
      <alignment wrapText="1" readingOrder="1"/>
    </xf>
    <xf numFmtId="165" fontId="59" fillId="41" borderId="16" xfId="0" applyNumberFormat="1" applyFont="1" applyFill="1" applyBorder="1" applyAlignment="1" applyProtection="1">
      <alignment horizontal="center" vertical="top" readingOrder="1"/>
      <protection locked="0"/>
    </xf>
    <xf numFmtId="0" fontId="59" fillId="41" borderId="0" xfId="0" applyFont="1" applyFill="1" applyBorder="1" applyAlignment="1" applyProtection="1">
      <alignment horizontal="left" vertical="top" readingOrder="1"/>
      <protection locked="0"/>
    </xf>
    <xf numFmtId="0" fontId="59" fillId="41" borderId="0" xfId="0" applyFont="1" applyFill="1" applyBorder="1" applyAlignment="1" applyProtection="1">
      <alignment vertical="top" readingOrder="1"/>
      <protection locked="0"/>
    </xf>
    <xf numFmtId="0" fontId="28" fillId="41" borderId="0" xfId="0" applyFont="1" applyFill="1" applyBorder="1" applyAlignment="1" applyProtection="1">
      <alignment horizontal="center" vertical="top" wrapText="1" readingOrder="1"/>
      <protection locked="0"/>
    </xf>
    <xf numFmtId="0" fontId="59" fillId="41" borderId="17" xfId="0" applyFont="1" applyFill="1" applyBorder="1" applyAlignment="1" applyProtection="1">
      <alignment vertical="top" readingOrder="1"/>
      <protection locked="0"/>
    </xf>
    <xf numFmtId="0" fontId="28" fillId="41" borderId="0" xfId="0" applyFont="1" applyFill="1" applyAlignment="1" applyProtection="1">
      <alignment wrapText="1" readingOrder="1"/>
      <protection locked="0"/>
    </xf>
    <xf numFmtId="0" fontId="28" fillId="41" borderId="0" xfId="0" applyFont="1" applyFill="1" applyAlignment="1"/>
    <xf numFmtId="0" fontId="28" fillId="41" borderId="0" xfId="0" applyFont="1" applyFill="1" applyAlignment="1" applyProtection="1">
      <alignment horizontal="center" wrapText="1" readingOrder="1"/>
      <protection locked="0"/>
    </xf>
    <xf numFmtId="0" fontId="28" fillId="41" borderId="0" xfId="0" applyFont="1" applyFill="1" applyAlignment="1" applyProtection="1">
      <alignment horizontal="right" wrapText="1" readingOrder="1"/>
      <protection locked="0"/>
    </xf>
    <xf numFmtId="0" fontId="59" fillId="41" borderId="0" xfId="0" applyFont="1" applyFill="1" applyBorder="1" applyAlignment="1" applyProtection="1">
      <alignment horizontal="center" vertical="top" readingOrder="1"/>
      <protection locked="0"/>
    </xf>
    <xf numFmtId="0" fontId="59" fillId="41" borderId="19" xfId="0" applyFont="1" applyFill="1" applyBorder="1" applyAlignment="1" applyProtection="1">
      <alignment vertical="top" readingOrder="1"/>
      <protection locked="0"/>
    </xf>
    <xf numFmtId="0" fontId="52" fillId="41" borderId="0" xfId="43" applyNumberFormat="1" applyFont="1" applyFill="1" applyAlignment="1">
      <alignment wrapText="1"/>
    </xf>
    <xf numFmtId="0" fontId="52" fillId="41" borderId="0" xfId="43" applyNumberFormat="1" applyFont="1" applyFill="1" applyAlignment="1">
      <alignment vertical="top" wrapText="1"/>
    </xf>
    <xf numFmtId="166" fontId="53" fillId="41" borderId="16" xfId="0" applyNumberFormat="1" applyFont="1" applyFill="1" applyBorder="1" applyAlignment="1" applyProtection="1">
      <alignment horizontal="left" vertical="top" readingOrder="1"/>
      <protection locked="0"/>
    </xf>
    <xf numFmtId="0" fontId="52" fillId="41" borderId="0" xfId="43" applyNumberFormat="1" applyFont="1" applyFill="1" applyBorder="1" applyAlignment="1">
      <alignment horizontal="left" wrapText="1"/>
    </xf>
    <xf numFmtId="0" fontId="53" fillId="41" borderId="0" xfId="0" applyFont="1" applyFill="1" applyBorder="1" applyAlignment="1" applyProtection="1">
      <alignment horizontal="center" vertical="top" wrapText="1" readingOrder="1"/>
      <protection locked="0"/>
    </xf>
    <xf numFmtId="0" fontId="53" fillId="41" borderId="0" xfId="0" applyFont="1" applyFill="1" applyBorder="1" applyAlignment="1" applyProtection="1">
      <alignment vertical="top" wrapText="1" readingOrder="1"/>
      <protection locked="0"/>
    </xf>
    <xf numFmtId="0" fontId="53" fillId="41" borderId="0" xfId="0" applyFont="1" applyFill="1" applyBorder="1" applyAlignment="1" applyProtection="1">
      <alignment horizontal="center" vertical="top" wrapText="1"/>
      <protection locked="0"/>
    </xf>
    <xf numFmtId="0" fontId="18" fillId="41" borderId="17" xfId="0" applyFont="1" applyFill="1" applyBorder="1" applyAlignment="1">
      <alignment horizontal="center"/>
    </xf>
    <xf numFmtId="0" fontId="52" fillId="41" borderId="0" xfId="43" applyNumberFormat="1" applyFont="1" applyFill="1" applyAlignment="1">
      <alignment horizontal="center"/>
    </xf>
    <xf numFmtId="0" fontId="52" fillId="41" borderId="0" xfId="43" applyNumberFormat="1" applyFont="1" applyFill="1" applyAlignment="1"/>
    <xf numFmtId="2" fontId="52" fillId="41" borderId="0" xfId="43" applyNumberFormat="1" applyFont="1" applyFill="1" applyAlignment="1">
      <alignment horizontal="right"/>
    </xf>
    <xf numFmtId="2" fontId="52" fillId="41" borderId="0" xfId="43" applyNumberFormat="1" applyFont="1" applyFill="1" applyAlignment="1"/>
    <xf numFmtId="166" fontId="53" fillId="41" borderId="18" xfId="0" applyNumberFormat="1" applyFont="1" applyFill="1" applyBorder="1" applyAlignment="1" applyProtection="1">
      <alignment horizontal="left" vertical="top" readingOrder="1"/>
      <protection locked="0"/>
    </xf>
    <xf numFmtId="0" fontId="52" fillId="41" borderId="19" xfId="43" applyNumberFormat="1" applyFont="1" applyFill="1" applyBorder="1" applyAlignment="1">
      <alignment horizontal="left" wrapText="1"/>
    </xf>
    <xf numFmtId="0" fontId="53" fillId="41" borderId="19" xfId="0" applyFont="1" applyFill="1" applyBorder="1" applyAlignment="1" applyProtection="1">
      <alignment vertical="top" wrapText="1" readingOrder="1"/>
      <protection locked="0"/>
    </xf>
    <xf numFmtId="0" fontId="53" fillId="41" borderId="19" xfId="0" applyFont="1" applyFill="1" applyBorder="1" applyAlignment="1" applyProtection="1">
      <alignment horizontal="center" vertical="top" wrapText="1"/>
      <protection locked="0"/>
    </xf>
    <xf numFmtId="0" fontId="53" fillId="41" borderId="19" xfId="0" applyFont="1" applyFill="1" applyBorder="1" applyAlignment="1" applyProtection="1">
      <alignment horizontal="center" vertical="top" wrapText="1" readingOrder="1"/>
      <protection locked="0"/>
    </xf>
    <xf numFmtId="0" fontId="18" fillId="41" borderId="20" xfId="0" applyFont="1" applyFill="1" applyBorder="1" applyAlignment="1">
      <alignment horizontal="center"/>
    </xf>
    <xf numFmtId="165" fontId="42" fillId="44" borderId="16" xfId="0" applyNumberFormat="1" applyFont="1" applyFill="1" applyBorder="1" applyAlignment="1">
      <alignment horizontal="left" readingOrder="1"/>
    </xf>
    <xf numFmtId="0" fontId="22" fillId="41" borderId="0" xfId="43" applyNumberFormat="1" applyFont="1" applyFill="1" applyBorder="1" applyAlignment="1">
      <alignment wrapText="1"/>
    </xf>
    <xf numFmtId="165" fontId="42" fillId="55" borderId="16" xfId="0" applyNumberFormat="1" applyFont="1" applyFill="1" applyBorder="1" applyAlignment="1">
      <alignment horizontal="left" readingOrder="1"/>
    </xf>
    <xf numFmtId="165" fontId="42" fillId="44" borderId="16" xfId="0" quotePrefix="1" applyNumberFormat="1" applyFont="1" applyFill="1" applyBorder="1" applyAlignment="1">
      <alignment horizontal="left" readingOrder="1"/>
    </xf>
    <xf numFmtId="165" fontId="42" fillId="41" borderId="16" xfId="0" applyNumberFormat="1" applyFont="1" applyFill="1" applyBorder="1" applyAlignment="1">
      <alignment horizontal="left" wrapText="1" readingOrder="1"/>
    </xf>
    <xf numFmtId="0" fontId="42" fillId="41" borderId="0" xfId="0" applyNumberFormat="1" applyFont="1" applyFill="1" applyBorder="1" applyAlignment="1">
      <alignment horizontal="left" wrapText="1" readingOrder="1"/>
    </xf>
    <xf numFmtId="0" fontId="42" fillId="41" borderId="0" xfId="0" applyNumberFormat="1" applyFont="1" applyFill="1" applyBorder="1" applyAlignment="1">
      <alignment wrapText="1" readingOrder="1"/>
    </xf>
    <xf numFmtId="0" fontId="42" fillId="41" borderId="17" xfId="0" applyNumberFormat="1" applyFont="1" applyFill="1" applyBorder="1" applyAlignment="1">
      <alignment wrapText="1" readingOrder="1"/>
    </xf>
    <xf numFmtId="165" fontId="42" fillId="41" borderId="16" xfId="0" applyNumberFormat="1" applyFont="1" applyFill="1" applyBorder="1" applyAlignment="1">
      <alignment horizontal="left" vertical="top" wrapText="1" readingOrder="1"/>
    </xf>
    <xf numFmtId="0" fontId="42" fillId="41" borderId="0" xfId="0" applyNumberFormat="1" applyFont="1" applyFill="1" applyBorder="1" applyAlignment="1">
      <alignment horizontal="left" vertical="top" wrapText="1" readingOrder="1"/>
    </xf>
    <xf numFmtId="0" fontId="42" fillId="41" borderId="0" xfId="0" applyNumberFormat="1" applyFont="1" applyFill="1" applyBorder="1" applyAlignment="1">
      <alignment vertical="top" wrapText="1" readingOrder="1"/>
    </xf>
    <xf numFmtId="0" fontId="42" fillId="41" borderId="0" xfId="0" applyNumberFormat="1" applyFont="1" applyFill="1" applyBorder="1" applyAlignment="1">
      <alignment horizontal="center" vertical="top" wrapText="1" readingOrder="1"/>
    </xf>
    <xf numFmtId="0" fontId="42" fillId="41" borderId="17" xfId="0" applyNumberFormat="1" applyFont="1" applyFill="1" applyBorder="1" applyAlignment="1">
      <alignment vertical="top" wrapText="1" readingOrder="1"/>
    </xf>
    <xf numFmtId="0" fontId="22" fillId="41" borderId="0" xfId="43" applyNumberFormat="1" applyFont="1" applyFill="1" applyBorder="1" applyAlignment="1">
      <alignment vertical="top" wrapText="1"/>
    </xf>
    <xf numFmtId="165" fontId="64" fillId="41" borderId="16" xfId="0" applyNumberFormat="1" applyFont="1" applyFill="1" applyBorder="1" applyAlignment="1">
      <alignment horizontal="left" vertical="top" wrapText="1" readingOrder="1"/>
    </xf>
    <xf numFmtId="0" fontId="64" fillId="41" borderId="0" xfId="0" applyNumberFormat="1" applyFont="1" applyFill="1" applyBorder="1" applyAlignment="1">
      <alignment horizontal="left" vertical="top" wrapText="1" readingOrder="1"/>
    </xf>
    <xf numFmtId="0" fontId="64" fillId="41" borderId="0" xfId="0" applyNumberFormat="1" applyFont="1" applyFill="1" applyBorder="1" applyAlignment="1">
      <alignment vertical="top" wrapText="1" readingOrder="1"/>
    </xf>
    <xf numFmtId="0" fontId="64" fillId="41" borderId="0" xfId="0" applyNumberFormat="1" applyFont="1" applyFill="1" applyBorder="1" applyAlignment="1">
      <alignment horizontal="center" vertical="top" wrapText="1" readingOrder="1"/>
    </xf>
    <xf numFmtId="0" fontId="64" fillId="41" borderId="17" xfId="0" applyNumberFormat="1" applyFont="1" applyFill="1" applyBorder="1" applyAlignment="1">
      <alignment vertical="top" wrapText="1" readingOrder="1"/>
    </xf>
    <xf numFmtId="0" fontId="28" fillId="41" borderId="0" xfId="43" applyNumberFormat="1" applyFont="1" applyFill="1" applyBorder="1" applyAlignment="1">
      <alignment wrapText="1"/>
    </xf>
    <xf numFmtId="0" fontId="28" fillId="41" borderId="0" xfId="43" applyNumberFormat="1" applyFont="1" applyFill="1" applyBorder="1" applyAlignment="1">
      <alignment vertical="top" wrapText="1"/>
    </xf>
    <xf numFmtId="0" fontId="52" fillId="41" borderId="0" xfId="43" applyNumberFormat="1" applyFont="1" applyFill="1" applyBorder="1" applyAlignment="1">
      <alignment wrapText="1"/>
    </xf>
    <xf numFmtId="0" fontId="52" fillId="41" borderId="0" xfId="43" applyNumberFormat="1" applyFont="1" applyFill="1" applyBorder="1" applyAlignment="1">
      <alignment vertical="top" wrapText="1"/>
    </xf>
    <xf numFmtId="0" fontId="28" fillId="41" borderId="0" xfId="43" applyNumberFormat="1" applyFont="1" applyFill="1" applyBorder="1" applyAlignment="1">
      <alignment horizontal="left" vertical="top"/>
    </xf>
    <xf numFmtId="0" fontId="59" fillId="41" borderId="0" xfId="47" applyFont="1" applyFill="1" applyBorder="1" applyAlignment="1" applyProtection="1">
      <alignment vertical="top"/>
      <protection locked="0"/>
    </xf>
    <xf numFmtId="0" fontId="28" fillId="41" borderId="0" xfId="43" applyNumberFormat="1" applyFont="1" applyFill="1" applyBorder="1" applyAlignment="1">
      <alignment horizontal="right"/>
    </xf>
    <xf numFmtId="0" fontId="28" fillId="41" borderId="0" xfId="43" applyNumberFormat="1" applyFont="1" applyFill="1" applyBorder="1" applyAlignment="1">
      <alignment horizontal="center" vertical="top"/>
    </xf>
    <xf numFmtId="0" fontId="52" fillId="41" borderId="0" xfId="43" applyNumberFormat="1" applyFont="1" applyFill="1" applyAlignment="1">
      <alignment horizontal="left" vertical="top" wrapText="1"/>
    </xf>
    <xf numFmtId="0" fontId="52" fillId="41" borderId="0" xfId="43" applyNumberFormat="1" applyFont="1" applyFill="1" applyAlignment="1">
      <alignment horizontal="center" vertical="top" wrapText="1"/>
    </xf>
    <xf numFmtId="166" fontId="52" fillId="41" borderId="0" xfId="43" applyNumberFormat="1" applyFont="1" applyFill="1" applyAlignment="1">
      <alignment vertical="top" wrapText="1"/>
    </xf>
    <xf numFmtId="0" fontId="58" fillId="41" borderId="0" xfId="43" applyNumberFormat="1" applyFont="1" applyFill="1" applyAlignment="1">
      <alignment vertical="top" wrapText="1"/>
    </xf>
    <xf numFmtId="166" fontId="58" fillId="41" borderId="0" xfId="43" applyNumberFormat="1" applyFont="1" applyFill="1" applyAlignment="1">
      <alignment vertical="top" wrapText="1"/>
    </xf>
    <xf numFmtId="0" fontId="58" fillId="41" borderId="0" xfId="43" applyNumberFormat="1" applyFont="1" applyFill="1" applyAlignment="1">
      <alignment horizontal="left" vertical="top" wrapText="1"/>
    </xf>
    <xf numFmtId="0" fontId="58" fillId="41" borderId="0" xfId="43" applyNumberFormat="1" applyFont="1" applyFill="1" applyAlignment="1">
      <alignment horizontal="center" vertical="top" wrapText="1"/>
    </xf>
    <xf numFmtId="0" fontId="25" fillId="41" borderId="0" xfId="43" applyNumberFormat="1" applyFont="1" applyFill="1" applyAlignment="1">
      <alignment vertical="top" wrapText="1"/>
    </xf>
    <xf numFmtId="166" fontId="25" fillId="41" borderId="0" xfId="43" applyNumberFormat="1" applyFont="1" applyFill="1" applyAlignment="1">
      <alignment vertical="top" wrapText="1"/>
    </xf>
    <xf numFmtId="0" fontId="25" fillId="41" borderId="0" xfId="43" applyNumberFormat="1" applyFont="1" applyFill="1" applyAlignment="1">
      <alignment horizontal="left" vertical="top" wrapText="1"/>
    </xf>
    <xf numFmtId="0" fontId="25" fillId="41" borderId="0" xfId="43" applyNumberFormat="1" applyFont="1" applyFill="1" applyAlignment="1">
      <alignment horizontal="center" vertical="top" wrapText="1"/>
    </xf>
    <xf numFmtId="166" fontId="21" fillId="35" borderId="18" xfId="43" applyNumberFormat="1" applyFont="1" applyFill="1" applyBorder="1" applyAlignment="1">
      <alignment horizontal="left"/>
    </xf>
    <xf numFmtId="0" fontId="21" fillId="35" borderId="19" xfId="43" applyNumberFormat="1" applyFont="1" applyFill="1" applyBorder="1" applyAlignment="1">
      <alignment horizontal="left" wrapText="1"/>
    </xf>
    <xf numFmtId="0" fontId="21" fillId="35" borderId="19" xfId="43" applyNumberFormat="1" applyFont="1" applyFill="1" applyBorder="1" applyAlignment="1"/>
    <xf numFmtId="0" fontId="21" fillId="35" borderId="19" xfId="43" applyNumberFormat="1" applyFont="1" applyFill="1" applyBorder="1" applyAlignment="1">
      <alignment horizontal="right"/>
    </xf>
    <xf numFmtId="0" fontId="21" fillId="35" borderId="19" xfId="43" applyNumberFormat="1" applyFont="1" applyFill="1" applyBorder="1" applyAlignment="1">
      <alignment horizontal="center"/>
    </xf>
    <xf numFmtId="0" fontId="18" fillId="35" borderId="0" xfId="0" applyFont="1" applyFill="1" applyBorder="1" applyAlignment="1">
      <alignment horizontal="center"/>
    </xf>
    <xf numFmtId="166" fontId="42" fillId="44" borderId="16" xfId="0" applyNumberFormat="1" applyFont="1" applyFill="1" applyBorder="1" applyAlignment="1">
      <alignment horizontal="left" vertical="top" readingOrder="1"/>
    </xf>
    <xf numFmtId="166" fontId="42" fillId="55" borderId="16" xfId="0" applyNumberFormat="1" applyFont="1" applyFill="1" applyBorder="1" applyAlignment="1">
      <alignment horizontal="left" vertical="top" readingOrder="1"/>
    </xf>
    <xf numFmtId="166" fontId="42" fillId="44" borderId="16" xfId="0" applyNumberFormat="1" applyFont="1" applyFill="1" applyBorder="1" applyAlignment="1">
      <alignment horizontal="left" readingOrder="1"/>
    </xf>
    <xf numFmtId="166" fontId="42" fillId="55" borderId="16" xfId="0" applyNumberFormat="1" applyFont="1" applyFill="1" applyBorder="1" applyAlignment="1">
      <alignment horizontal="left" readingOrder="1"/>
    </xf>
    <xf numFmtId="166" fontId="18" fillId="35" borderId="0" xfId="0" applyNumberFormat="1" applyFont="1" applyFill="1" applyBorder="1" applyAlignment="1">
      <alignment horizontal="center"/>
    </xf>
    <xf numFmtId="0" fontId="18" fillId="35" borderId="19" xfId="0" applyFont="1" applyFill="1" applyBorder="1" applyAlignment="1">
      <alignment horizontal="center"/>
    </xf>
    <xf numFmtId="169" fontId="18" fillId="35" borderId="0" xfId="42" applyNumberFormat="1" applyFont="1" applyFill="1" applyAlignment="1">
      <alignment horizontal="center"/>
    </xf>
    <xf numFmtId="169" fontId="19" fillId="35" borderId="0" xfId="0" applyNumberFormat="1" applyFont="1" applyFill="1" applyBorder="1" applyAlignment="1">
      <alignment horizontal="center"/>
    </xf>
    <xf numFmtId="0" fontId="42" fillId="41" borderId="0" xfId="0" applyNumberFormat="1" applyFont="1" applyFill="1" applyBorder="1" applyAlignment="1">
      <alignment horizontal="center" wrapText="1" readingOrder="1"/>
    </xf>
    <xf numFmtId="0" fontId="19" fillId="41" borderId="0" xfId="0" applyFont="1" applyFill="1" applyBorder="1" applyAlignment="1">
      <alignment horizontal="center"/>
    </xf>
    <xf numFmtId="0" fontId="28" fillId="41" borderId="0" xfId="0" applyFont="1" applyFill="1" applyBorder="1" applyAlignment="1" applyProtection="1">
      <alignment wrapText="1" readingOrder="1"/>
      <protection locked="0"/>
    </xf>
    <xf numFmtId="0" fontId="52" fillId="41" borderId="0" xfId="43" applyNumberFormat="1" applyFont="1" applyFill="1" applyBorder="1" applyAlignment="1">
      <alignment horizontal="center"/>
    </xf>
    <xf numFmtId="166" fontId="28" fillId="41" borderId="16" xfId="43" applyNumberFormat="1" applyFont="1" applyFill="1" applyBorder="1" applyAlignment="1">
      <alignment vertical="top" wrapText="1"/>
    </xf>
    <xf numFmtId="0" fontId="28" fillId="41" borderId="17" xfId="43" applyNumberFormat="1" applyFont="1" applyFill="1" applyBorder="1" applyAlignment="1">
      <alignment vertical="top"/>
    </xf>
    <xf numFmtId="0" fontId="52" fillId="41" borderId="20" xfId="43" applyNumberFormat="1" applyFont="1" applyFill="1" applyBorder="1" applyAlignment="1">
      <alignment vertical="top"/>
    </xf>
    <xf numFmtId="166" fontId="56" fillId="35" borderId="10" xfId="0" applyNumberFormat="1" applyFont="1" applyFill="1" applyBorder="1" applyAlignment="1">
      <alignment horizontal="left" wrapText="1"/>
    </xf>
    <xf numFmtId="166" fontId="52" fillId="41" borderId="18" xfId="43" applyNumberFormat="1" applyFont="1" applyFill="1" applyBorder="1" applyAlignment="1"/>
    <xf numFmtId="0" fontId="52" fillId="41" borderId="19" xfId="43" applyNumberFormat="1" applyFont="1" applyFill="1" applyBorder="1" applyAlignment="1">
      <alignment horizontal="left" vertical="top"/>
    </xf>
    <xf numFmtId="0" fontId="56" fillId="41" borderId="19" xfId="0" applyFont="1" applyFill="1" applyBorder="1" applyAlignment="1">
      <alignment horizontal="left"/>
    </xf>
    <xf numFmtId="0" fontId="52" fillId="41" borderId="19" xfId="43" applyNumberFormat="1" applyFont="1" applyFill="1" applyBorder="1" applyAlignment="1"/>
    <xf numFmtId="0" fontId="52" fillId="41" borderId="19" xfId="43" applyNumberFormat="1" applyFont="1" applyFill="1" applyBorder="1" applyAlignment="1">
      <alignment horizontal="center" vertical="top"/>
    </xf>
    <xf numFmtId="0" fontId="21" fillId="35" borderId="20" xfId="43" applyNumberFormat="1" applyFont="1" applyFill="1" applyBorder="1" applyAlignment="1">
      <alignment horizontal="center"/>
    </xf>
    <xf numFmtId="0" fontId="18" fillId="35" borderId="17" xfId="0" applyFont="1" applyFill="1" applyBorder="1" applyAlignment="1">
      <alignment horizontal="center"/>
    </xf>
    <xf numFmtId="0" fontId="18" fillId="35" borderId="20" xfId="0" applyFont="1" applyFill="1" applyBorder="1" applyAlignment="1">
      <alignment horizontal="center"/>
    </xf>
    <xf numFmtId="0" fontId="22" fillId="41" borderId="0" xfId="43" applyNumberFormat="1" applyFont="1" applyFill="1" applyBorder="1" applyAlignment="1">
      <alignment horizontal="center" wrapText="1"/>
    </xf>
    <xf numFmtId="43" fontId="0" fillId="0" borderId="0" xfId="0" applyNumberFormat="1"/>
    <xf numFmtId="49" fontId="13" fillId="45" borderId="27" xfId="0" applyNumberFormat="1" applyFont="1" applyFill="1" applyBorder="1"/>
    <xf numFmtId="49" fontId="13" fillId="45" borderId="28" xfId="0" applyNumberFormat="1" applyFont="1" applyFill="1" applyBorder="1"/>
    <xf numFmtId="49" fontId="13" fillId="45" borderId="29" xfId="0" applyNumberFormat="1" applyFont="1" applyFill="1" applyBorder="1"/>
    <xf numFmtId="14" fontId="1" fillId="56" borderId="27" xfId="0" applyNumberFormat="1" applyFont="1" applyFill="1" applyBorder="1"/>
    <xf numFmtId="14" fontId="1" fillId="56" borderId="28" xfId="0" applyNumberFormat="1" applyFont="1" applyFill="1" applyBorder="1"/>
    <xf numFmtId="49" fontId="1" fillId="56" borderId="28" xfId="0" applyNumberFormat="1" applyFont="1" applyFill="1" applyBorder="1"/>
    <xf numFmtId="4" fontId="1" fillId="56" borderId="28" xfId="0" applyNumberFormat="1" applyFont="1" applyFill="1" applyBorder="1"/>
    <xf numFmtId="49" fontId="1" fillId="56" borderId="29" xfId="0" applyNumberFormat="1" applyFont="1" applyFill="1" applyBorder="1"/>
    <xf numFmtId="14" fontId="1" fillId="0" borderId="27" xfId="0" applyNumberFormat="1" applyFont="1" applyBorder="1"/>
    <xf numFmtId="14" fontId="1" fillId="0" borderId="28" xfId="0" applyNumberFormat="1" applyFont="1" applyBorder="1"/>
    <xf numFmtId="49" fontId="1" fillId="0" borderId="28" xfId="0" applyNumberFormat="1" applyFont="1" applyBorder="1"/>
    <xf numFmtId="4" fontId="1" fillId="0" borderId="28" xfId="0" applyNumberFormat="1" applyFont="1" applyBorder="1"/>
    <xf numFmtId="49" fontId="1" fillId="0" borderId="29" xfId="0" applyNumberFormat="1" applyFont="1" applyBorder="1"/>
    <xf numFmtId="43" fontId="1" fillId="0" borderId="0" xfId="0" applyNumberFormat="1" applyFont="1"/>
    <xf numFmtId="49" fontId="0" fillId="41" borderId="0" xfId="0" applyNumberFormat="1" applyFont="1" applyFill="1" applyBorder="1" applyAlignment="1">
      <alignment horizontal="left"/>
    </xf>
    <xf numFmtId="49" fontId="0" fillId="46" borderId="0" xfId="0" applyNumberFormat="1" applyFont="1" applyFill="1" applyBorder="1" applyAlignment="1">
      <alignment wrapText="1"/>
    </xf>
    <xf numFmtId="49" fontId="23" fillId="45" borderId="19" xfId="0" applyNumberFormat="1" applyFont="1" applyFill="1" applyBorder="1" applyAlignment="1">
      <alignment wrapText="1"/>
    </xf>
    <xf numFmtId="49" fontId="16" fillId="46" borderId="0" xfId="0" applyNumberFormat="1" applyFont="1" applyFill="1" applyBorder="1" applyAlignment="1">
      <alignment horizontal="center"/>
    </xf>
    <xf numFmtId="14" fontId="0" fillId="46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/>
    <xf numFmtId="4" fontId="0" fillId="0" borderId="0" xfId="0" applyNumberFormat="1" applyFont="1" applyFill="1" applyBorder="1"/>
    <xf numFmtId="49" fontId="0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166" fontId="0" fillId="41" borderId="0" xfId="0" quotePrefix="1" applyNumberFormat="1" applyFont="1" applyFill="1" applyBorder="1" applyAlignment="1">
      <alignment horizontal="center"/>
    </xf>
    <xf numFmtId="4" fontId="16" fillId="47" borderId="0" xfId="0" applyNumberFormat="1" applyFont="1" applyFill="1" applyBorder="1"/>
    <xf numFmtId="4" fontId="0" fillId="58" borderId="14" xfId="0" applyNumberFormat="1" applyFont="1" applyFill="1" applyBorder="1"/>
    <xf numFmtId="4" fontId="0" fillId="47" borderId="0" xfId="0" applyNumberFormat="1" applyFont="1" applyFill="1" applyBorder="1"/>
    <xf numFmtId="4" fontId="16" fillId="58" borderId="0" xfId="0" applyNumberFormat="1" applyFont="1" applyFill="1" applyBorder="1"/>
    <xf numFmtId="49" fontId="1" fillId="58" borderId="28" xfId="0" applyNumberFormat="1" applyFont="1" applyFill="1" applyBorder="1"/>
    <xf numFmtId="4" fontId="1" fillId="58" borderId="28" xfId="0" applyNumberFormat="1" applyFont="1" applyFill="1" applyBorder="1"/>
    <xf numFmtId="49" fontId="1" fillId="47" borderId="28" xfId="0" applyNumberFormat="1" applyFont="1" applyFill="1" applyBorder="1"/>
    <xf numFmtId="4" fontId="1" fillId="47" borderId="28" xfId="0" applyNumberFormat="1" applyFont="1" applyFill="1" applyBorder="1"/>
    <xf numFmtId="170" fontId="81" fillId="44" borderId="0" xfId="0" applyNumberFormat="1" applyFont="1" applyFill="1" applyBorder="1" applyAlignment="1">
      <alignment horizontal="left" vertical="top" readingOrder="1"/>
    </xf>
    <xf numFmtId="0" fontId="81" fillId="44" borderId="0" xfId="0" applyNumberFormat="1" applyFont="1" applyFill="1" applyBorder="1" applyAlignment="1">
      <alignment vertical="top" readingOrder="1"/>
    </xf>
    <xf numFmtId="0" fontId="81" fillId="44" borderId="0" xfId="0" applyNumberFormat="1" applyFont="1" applyFill="1" applyBorder="1" applyAlignment="1">
      <alignment horizontal="center" vertical="top" readingOrder="1"/>
    </xf>
    <xf numFmtId="0" fontId="28" fillId="41" borderId="0" xfId="0" applyFont="1" applyFill="1" applyAlignment="1">
      <alignment readingOrder="1"/>
    </xf>
    <xf numFmtId="170" fontId="81" fillId="55" borderId="0" xfId="0" applyNumberFormat="1" applyFont="1" applyFill="1" applyBorder="1" applyAlignment="1">
      <alignment horizontal="left" vertical="top" readingOrder="1"/>
    </xf>
    <xf numFmtId="0" fontId="81" fillId="55" borderId="0" xfId="0" applyNumberFormat="1" applyFont="1" applyFill="1" applyBorder="1" applyAlignment="1">
      <alignment vertical="top" readingOrder="1"/>
    </xf>
    <xf numFmtId="0" fontId="81" fillId="55" borderId="0" xfId="0" applyNumberFormat="1" applyFont="1" applyFill="1" applyBorder="1" applyAlignment="1">
      <alignment horizontal="center" vertical="top" readingOrder="1"/>
    </xf>
    <xf numFmtId="0" fontId="86" fillId="55" borderId="0" xfId="0" applyNumberFormat="1" applyFont="1" applyFill="1" applyBorder="1" applyAlignment="1">
      <alignment vertical="top" readingOrder="1"/>
    </xf>
    <xf numFmtId="0" fontId="86" fillId="55" borderId="0" xfId="0" applyNumberFormat="1" applyFont="1" applyFill="1" applyBorder="1" applyAlignment="1">
      <alignment horizontal="center" vertical="top" readingOrder="1"/>
    </xf>
    <xf numFmtId="0" fontId="59" fillId="41" borderId="17" xfId="0" applyFont="1" applyFill="1" applyBorder="1" applyAlignment="1"/>
    <xf numFmtId="0" fontId="0" fillId="41" borderId="0" xfId="0" applyFont="1" applyFill="1" applyBorder="1" applyAlignment="1">
      <alignment horizontal="right"/>
    </xf>
    <xf numFmtId="49" fontId="0" fillId="46" borderId="0" xfId="0" applyNumberFormat="1" applyFont="1" applyFill="1" applyBorder="1" applyAlignment="1">
      <alignment horizontal="left" wrapText="1"/>
    </xf>
    <xf numFmtId="49" fontId="22" fillId="41" borderId="14" xfId="0" applyNumberFormat="1" applyFont="1" applyFill="1" applyBorder="1"/>
    <xf numFmtId="49" fontId="22" fillId="41" borderId="0" xfId="0" applyNumberFormat="1" applyFont="1" applyFill="1" applyBorder="1"/>
    <xf numFmtId="4" fontId="0" fillId="41" borderId="0" xfId="0" applyNumberFormat="1" applyFont="1" applyFill="1" applyBorder="1" applyAlignment="1">
      <alignment horizontal="right"/>
    </xf>
    <xf numFmtId="49" fontId="0" fillId="41" borderId="0" xfId="0" applyNumberFormat="1" applyFont="1" applyFill="1" applyBorder="1" applyAlignment="1">
      <alignment horizontal="right"/>
    </xf>
    <xf numFmtId="166" fontId="0" fillId="46" borderId="16" xfId="0" quotePrefix="1" applyNumberFormat="1" applyFont="1" applyFill="1" applyBorder="1" applyAlignment="1">
      <alignment horizontal="left"/>
    </xf>
    <xf numFmtId="43" fontId="0" fillId="41" borderId="0" xfId="42" applyFont="1" applyFill="1" applyBorder="1"/>
    <xf numFmtId="43" fontId="0" fillId="41" borderId="0" xfId="42" applyFont="1" applyFill="1" applyBorder="1" applyAlignment="1">
      <alignment horizontal="center"/>
    </xf>
    <xf numFmtId="165" fontId="0" fillId="41" borderId="18" xfId="0" applyNumberFormat="1" applyFont="1" applyFill="1" applyBorder="1" applyAlignment="1">
      <alignment horizontal="left"/>
    </xf>
    <xf numFmtId="4" fontId="0" fillId="41" borderId="20" xfId="0" applyNumberFormat="1" applyFont="1" applyFill="1" applyBorder="1"/>
    <xf numFmtId="165" fontId="0" fillId="46" borderId="13" xfId="0" applyNumberFormat="1" applyFont="1" applyFill="1" applyBorder="1" applyAlignment="1">
      <alignment horizontal="left"/>
    </xf>
    <xf numFmtId="4" fontId="0" fillId="46" borderId="15" xfId="0" applyNumberFormat="1" applyFont="1" applyFill="1" applyBorder="1"/>
    <xf numFmtId="49" fontId="21" fillId="45" borderId="28" xfId="0" applyNumberFormat="1" applyFont="1" applyFill="1" applyBorder="1"/>
    <xf numFmtId="171" fontId="0" fillId="41" borderId="22" xfId="0" applyNumberFormat="1" applyFill="1" applyBorder="1"/>
    <xf numFmtId="2" fontId="0" fillId="46" borderId="23" xfId="0" applyNumberFormat="1" applyFont="1" applyFill="1" applyBorder="1"/>
    <xf numFmtId="49" fontId="0" fillId="41" borderId="0" xfId="0" applyNumberFormat="1" applyFill="1" applyBorder="1"/>
    <xf numFmtId="2" fontId="0" fillId="46" borderId="0" xfId="0" applyNumberFormat="1" applyFont="1" applyFill="1" applyBorder="1"/>
    <xf numFmtId="2" fontId="0" fillId="46" borderId="22" xfId="0" applyNumberFormat="1" applyFont="1" applyFill="1" applyBorder="1"/>
    <xf numFmtId="2" fontId="0" fillId="41" borderId="23" xfId="0" applyNumberFormat="1" applyFont="1" applyFill="1" applyBorder="1"/>
    <xf numFmtId="49" fontId="87" fillId="46" borderId="0" xfId="0" applyNumberFormat="1" applyFont="1" applyFill="1" applyBorder="1"/>
    <xf numFmtId="49" fontId="88" fillId="46" borderId="0" xfId="0" applyNumberFormat="1" applyFont="1" applyFill="1" applyBorder="1"/>
    <xf numFmtId="2" fontId="87" fillId="46" borderId="0" xfId="0" applyNumberFormat="1" applyFont="1" applyFill="1" applyBorder="1"/>
    <xf numFmtId="0" fontId="87" fillId="41" borderId="0" xfId="0" applyFont="1" applyFill="1" applyBorder="1"/>
    <xf numFmtId="0" fontId="0" fillId="0" borderId="0" xfId="0" applyAlignment="1">
      <alignment horizontal="left"/>
    </xf>
    <xf numFmtId="2" fontId="21" fillId="45" borderId="28" xfId="0" applyNumberFormat="1" applyFont="1" applyFill="1" applyBorder="1" applyAlignment="1">
      <alignment horizontal="center" wrapText="1"/>
    </xf>
    <xf numFmtId="1" fontId="0" fillId="41" borderId="0" xfId="0" applyNumberFormat="1" applyFill="1" applyBorder="1" applyAlignment="1">
      <alignment horizontal="center"/>
    </xf>
    <xf numFmtId="2" fontId="0" fillId="46" borderId="0" xfId="0" applyNumberFormat="1" applyFont="1" applyFill="1" applyBorder="1" applyAlignment="1">
      <alignment horizontal="center"/>
    </xf>
    <xf numFmtId="2" fontId="87" fillId="46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2" fontId="21" fillId="36" borderId="28" xfId="0" applyNumberFormat="1" applyFont="1" applyFill="1" applyBorder="1" applyAlignment="1">
      <alignment horizontal="center" wrapText="1"/>
    </xf>
    <xf numFmtId="2" fontId="0" fillId="36" borderId="0" xfId="0" applyNumberFormat="1" applyFill="1" applyAlignment="1">
      <alignment horizontal="center"/>
    </xf>
    <xf numFmtId="49" fontId="21" fillId="45" borderId="28" xfId="0" applyNumberFormat="1" applyFont="1" applyFill="1" applyBorder="1" applyAlignment="1">
      <alignment wrapText="1"/>
    </xf>
    <xf numFmtId="49" fontId="21" fillId="45" borderId="28" xfId="0" applyNumberFormat="1" applyFont="1" applyFill="1" applyBorder="1" applyAlignment="1">
      <alignment horizontal="center" wrapText="1"/>
    </xf>
    <xf numFmtId="14" fontId="0" fillId="41" borderId="0" xfId="0" applyNumberFormat="1" applyFill="1" applyBorder="1" applyAlignment="1">
      <alignment horizontal="center"/>
    </xf>
    <xf numFmtId="14" fontId="0" fillId="41" borderId="0" xfId="0" applyNumberFormat="1" applyFont="1" applyFill="1" applyBorder="1" applyAlignment="1">
      <alignment horizontal="center"/>
    </xf>
    <xf numFmtId="14" fontId="87" fillId="46" borderId="0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49" fontId="21" fillId="45" borderId="27" xfId="0" applyNumberFormat="1" applyFont="1" applyFill="1" applyBorder="1" applyAlignment="1">
      <alignment horizontal="center" wrapText="1"/>
    </xf>
    <xf numFmtId="49" fontId="0" fillId="41" borderId="0" xfId="0" applyNumberFormat="1" applyFill="1" applyBorder="1" applyAlignment="1">
      <alignment wrapText="1"/>
    </xf>
    <xf numFmtId="49" fontId="0" fillId="41" borderId="0" xfId="0" applyNumberFormat="1" applyFont="1" applyFill="1" applyBorder="1" applyAlignment="1">
      <alignment wrapText="1"/>
    </xf>
    <xf numFmtId="49" fontId="87" fillId="46" borderId="0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49" fontId="21" fillId="45" borderId="29" xfId="0" applyNumberFormat="1" applyFont="1" applyFill="1" applyBorder="1" applyAlignment="1">
      <alignment wrapText="1"/>
    </xf>
    <xf numFmtId="44" fontId="0" fillId="36" borderId="0" xfId="48" applyFont="1" applyFill="1" applyBorder="1" applyAlignment="1">
      <alignment horizontal="center"/>
    </xf>
    <xf numFmtId="44" fontId="0" fillId="0" borderId="0" xfId="48" applyFont="1" applyBorder="1"/>
    <xf numFmtId="44" fontId="0" fillId="57" borderId="0" xfId="48" applyFont="1" applyFill="1" applyBorder="1" applyAlignment="1">
      <alignment horizontal="center"/>
    </xf>
    <xf numFmtId="44" fontId="87" fillId="57" borderId="0" xfId="48" applyFont="1" applyFill="1" applyBorder="1" applyAlignment="1">
      <alignment horizontal="center"/>
    </xf>
    <xf numFmtId="4" fontId="0" fillId="46" borderId="0" xfId="0" applyNumberFormat="1" applyFont="1" applyFill="1" applyBorder="1" applyAlignment="1">
      <alignment horizontal="left"/>
    </xf>
    <xf numFmtId="2" fontId="21" fillId="0" borderId="11" xfId="0" applyNumberFormat="1" applyFont="1" applyFill="1" applyBorder="1" applyAlignment="1">
      <alignment horizontal="left" wrapText="1"/>
    </xf>
    <xf numFmtId="14" fontId="0" fillId="41" borderId="16" xfId="0" quotePrefix="1" applyNumberFormat="1" applyFont="1" applyFill="1" applyBorder="1" applyAlignment="1">
      <alignment horizontal="left"/>
    </xf>
    <xf numFmtId="0" fontId="28" fillId="41" borderId="0" xfId="0" applyFont="1" applyFill="1"/>
    <xf numFmtId="0" fontId="28" fillId="41" borderId="0" xfId="0" applyFont="1" applyFill="1" applyAlignment="1">
      <alignment horizontal="center"/>
    </xf>
    <xf numFmtId="0" fontId="18" fillId="41" borderId="0" xfId="0" applyFont="1" applyFill="1" applyAlignment="1">
      <alignment horizontal="center"/>
    </xf>
    <xf numFmtId="165" fontId="54" fillId="41" borderId="0" xfId="43" applyNumberFormat="1" applyFont="1" applyFill="1" applyAlignment="1">
      <alignment horizontal="center" vertical="center"/>
    </xf>
    <xf numFmtId="0" fontId="52" fillId="41" borderId="0" xfId="43" applyNumberFormat="1" applyFont="1" applyFill="1" applyAlignment="1">
      <alignment vertical="center" wrapText="1"/>
    </xf>
    <xf numFmtId="43" fontId="0" fillId="41" borderId="0" xfId="42" applyFont="1" applyFill="1" applyBorder="1" applyAlignment="1">
      <alignment horizontal="right"/>
    </xf>
    <xf numFmtId="49" fontId="0" fillId="0" borderId="17" xfId="0" applyNumberFormat="1" applyFont="1" applyFill="1" applyBorder="1"/>
    <xf numFmtId="0" fontId="18" fillId="0" borderId="20" xfId="0" applyFont="1" applyFill="1" applyBorder="1" applyAlignment="1">
      <alignment horizontal="left"/>
    </xf>
    <xf numFmtId="0" fontId="18" fillId="0" borderId="20" xfId="0" applyFont="1" applyFill="1" applyBorder="1"/>
    <xf numFmtId="4" fontId="0" fillId="46" borderId="17" xfId="0" applyNumberFormat="1" applyFont="1" applyFill="1" applyBorder="1" applyAlignment="1">
      <alignment horizontal="left"/>
    </xf>
    <xf numFmtId="0" fontId="0" fillId="41" borderId="17" xfId="0" applyFont="1" applyFill="1" applyBorder="1" applyAlignment="1">
      <alignment horizontal="left"/>
    </xf>
    <xf numFmtId="0" fontId="0" fillId="41" borderId="17" xfId="0" applyFill="1" applyBorder="1" applyAlignment="1"/>
    <xf numFmtId="49" fontId="0" fillId="46" borderId="17" xfId="0" applyNumberFormat="1" applyFont="1" applyFill="1" applyBorder="1"/>
    <xf numFmtId="0" fontId="18" fillId="0" borderId="17" xfId="0" applyFont="1" applyBorder="1" applyAlignment="1">
      <alignment horizontal="left"/>
    </xf>
    <xf numFmtId="165" fontId="19" fillId="0" borderId="16" xfId="0" applyNumberFormat="1" applyFont="1" applyFill="1" applyBorder="1" applyAlignment="1">
      <alignment horizontal="left" wrapText="1"/>
    </xf>
    <xf numFmtId="166" fontId="19" fillId="0" borderId="0" xfId="0" applyNumberFormat="1" applyFont="1" applyFill="1" applyBorder="1" applyAlignment="1">
      <alignment horizontal="center" wrapText="1"/>
    </xf>
    <xf numFmtId="165" fontId="19" fillId="0" borderId="0" xfId="0" applyNumberFormat="1" applyFont="1" applyFill="1" applyBorder="1" applyAlignment="1">
      <alignment horizontal="center" wrapText="1"/>
    </xf>
    <xf numFmtId="1" fontId="19" fillId="0" borderId="0" xfId="0" applyNumberFormat="1" applyFont="1" applyFill="1" applyBorder="1" applyAlignment="1">
      <alignment horizontal="center" wrapText="1"/>
    </xf>
    <xf numFmtId="165" fontId="19" fillId="0" borderId="17" xfId="0" applyNumberFormat="1" applyFont="1" applyFill="1" applyBorder="1" applyAlignment="1">
      <alignment horizontal="left" wrapText="1"/>
    </xf>
    <xf numFmtId="4" fontId="1" fillId="41" borderId="0" xfId="0" applyNumberFormat="1" applyFont="1" applyFill="1" applyBorder="1" applyAlignment="1">
      <alignment horizontal="center"/>
    </xf>
    <xf numFmtId="4" fontId="1" fillId="46" borderId="0" xfId="0" applyNumberFormat="1" applyFont="1" applyFill="1" applyBorder="1" applyAlignment="1">
      <alignment horizontal="center"/>
    </xf>
    <xf numFmtId="4" fontId="22" fillId="41" borderId="0" xfId="0" applyNumberFormat="1" applyFont="1" applyFill="1" applyBorder="1" applyAlignment="1">
      <alignment horizontal="center"/>
    </xf>
    <xf numFmtId="4" fontId="1" fillId="41" borderId="14" xfId="0" applyNumberFormat="1" applyFont="1" applyFill="1" applyBorder="1" applyAlignment="1">
      <alignment horizontal="center"/>
    </xf>
    <xf numFmtId="4" fontId="22" fillId="46" borderId="0" xfId="0" applyNumberFormat="1" applyFont="1" applyFill="1" applyBorder="1" applyAlignment="1">
      <alignment horizontal="center"/>
    </xf>
    <xf numFmtId="4" fontId="1" fillId="46" borderId="14" xfId="0" applyNumberFormat="1" applyFont="1" applyFill="1" applyBorder="1" applyAlignment="1">
      <alignment horizontal="center"/>
    </xf>
    <xf numFmtId="0" fontId="82" fillId="35" borderId="11" xfId="0" applyFont="1" applyFill="1" applyBorder="1" applyAlignment="1">
      <alignment horizontal="center"/>
    </xf>
    <xf numFmtId="0" fontId="59" fillId="41" borderId="19" xfId="0" applyFont="1" applyFill="1" applyBorder="1" applyAlignment="1" applyProtection="1">
      <alignment horizontal="center" vertical="top" readingOrder="1"/>
      <protection locked="0"/>
    </xf>
    <xf numFmtId="49" fontId="0" fillId="41" borderId="0" xfId="0" applyNumberFormat="1" applyFont="1" applyFill="1" applyBorder="1" applyAlignment="1">
      <alignment horizontal="center" wrapText="1"/>
    </xf>
    <xf numFmtId="165" fontId="0" fillId="41" borderId="0" xfId="0" applyNumberFormat="1" applyFont="1" applyFill="1" applyBorder="1" applyAlignment="1">
      <alignment horizontal="left"/>
    </xf>
    <xf numFmtId="0" fontId="26" fillId="41" borderId="0" xfId="43" applyNumberFormat="1" applyFont="1" applyFill="1" applyBorder="1" applyAlignment="1">
      <alignment horizontal="center" vertical="top" wrapText="1"/>
    </xf>
    <xf numFmtId="0" fontId="28" fillId="0" borderId="0" xfId="43" applyNumberFormat="1" applyFont="1" applyBorder="1" applyAlignment="1">
      <alignment vertical="top" wrapText="1"/>
    </xf>
    <xf numFmtId="166" fontId="0" fillId="41" borderId="18" xfId="0" applyNumberFormat="1" applyFont="1" applyFill="1" applyBorder="1" applyAlignment="1">
      <alignment horizontal="left"/>
    </xf>
    <xf numFmtId="0" fontId="22" fillId="0" borderId="17" xfId="43" applyNumberFormat="1" applyFont="1" applyFill="1" applyBorder="1" applyAlignment="1">
      <alignment wrapText="1"/>
    </xf>
    <xf numFmtId="0" fontId="69" fillId="0" borderId="19" xfId="43" applyNumberFormat="1" applyFont="1" applyBorder="1" applyAlignment="1">
      <alignment vertical="top" wrapText="1"/>
    </xf>
    <xf numFmtId="0" fontId="0" fillId="0" borderId="17" xfId="0" applyFont="1" applyBorder="1"/>
    <xf numFmtId="0" fontId="0" fillId="0" borderId="17" xfId="0" applyFont="1" applyFill="1" applyBorder="1"/>
    <xf numFmtId="165" fontId="0" fillId="0" borderId="0" xfId="0" applyNumberFormat="1" applyFont="1" applyFill="1" applyAlignment="1">
      <alignment horizontal="center"/>
    </xf>
    <xf numFmtId="0" fontId="22" fillId="0" borderId="17" xfId="43" applyNumberFormat="1" applyFont="1" applyBorder="1" applyAlignment="1">
      <alignment vertical="top" wrapText="1"/>
    </xf>
    <xf numFmtId="0" fontId="22" fillId="0" borderId="0" xfId="43" applyNumberFormat="1" applyFont="1" applyBorder="1" applyAlignment="1">
      <alignment vertical="top" wrapText="1"/>
    </xf>
    <xf numFmtId="0" fontId="26" fillId="0" borderId="17" xfId="43" applyNumberFormat="1" applyFont="1" applyBorder="1" applyAlignment="1">
      <alignment vertical="top" wrapText="1"/>
    </xf>
    <xf numFmtId="0" fontId="26" fillId="0" borderId="20" xfId="43" applyNumberFormat="1" applyFont="1" applyBorder="1" applyAlignment="1">
      <alignment vertical="top" wrapText="1"/>
    </xf>
    <xf numFmtId="0" fontId="36" fillId="35" borderId="0" xfId="0" applyFont="1" applyFill="1" applyBorder="1" applyAlignment="1"/>
    <xf numFmtId="0" fontId="22" fillId="0" borderId="0" xfId="43" applyNumberFormat="1" applyFont="1" applyBorder="1" applyAlignment="1"/>
    <xf numFmtId="0" fontId="35" fillId="35" borderId="0" xfId="0" applyFont="1" applyFill="1" applyBorder="1" applyAlignment="1"/>
    <xf numFmtId="0" fontId="21" fillId="0" borderId="0" xfId="43" applyNumberFormat="1" applyFont="1" applyBorder="1" applyAlignment="1"/>
    <xf numFmtId="0" fontId="0" fillId="0" borderId="0" xfId="0" applyFont="1" applyFill="1" applyBorder="1" applyAlignment="1">
      <alignment horizontal="center"/>
    </xf>
    <xf numFmtId="7" fontId="18" fillId="0" borderId="19" xfId="0" applyNumberFormat="1" applyFont="1" applyFill="1" applyBorder="1" applyAlignment="1">
      <alignment horizontal="center"/>
    </xf>
    <xf numFmtId="0" fontId="21" fillId="0" borderId="10" xfId="43" applyNumberFormat="1" applyFont="1" applyFill="1" applyBorder="1" applyAlignment="1">
      <alignment horizontal="center"/>
    </xf>
    <xf numFmtId="43" fontId="21" fillId="0" borderId="11" xfId="42" applyFont="1" applyFill="1" applyBorder="1" applyAlignment="1">
      <alignment horizontal="right"/>
    </xf>
    <xf numFmtId="0" fontId="21" fillId="0" borderId="11" xfId="43" applyNumberFormat="1" applyFont="1" applyFill="1" applyBorder="1" applyAlignment="1">
      <alignment horizontal="center" wrapText="1"/>
    </xf>
    <xf numFmtId="0" fontId="22" fillId="0" borderId="12" xfId="43" applyNumberFormat="1" applyFont="1" applyFill="1" applyBorder="1" applyAlignment="1">
      <alignment wrapText="1"/>
    </xf>
    <xf numFmtId="4" fontId="1" fillId="46" borderId="0" xfId="0" applyNumberFormat="1" applyFont="1" applyFill="1" applyBorder="1" applyAlignment="1">
      <alignment horizontal="right"/>
    </xf>
    <xf numFmtId="4" fontId="1" fillId="41" borderId="0" xfId="0" applyNumberFormat="1" applyFont="1" applyFill="1" applyBorder="1" applyAlignment="1">
      <alignment horizontal="right"/>
    </xf>
    <xf numFmtId="4" fontId="22" fillId="41" borderId="0" xfId="0" applyNumberFormat="1" applyFont="1" applyFill="1" applyBorder="1" applyAlignment="1">
      <alignment horizontal="right"/>
    </xf>
    <xf numFmtId="4" fontId="22" fillId="46" borderId="0" xfId="0" applyNumberFormat="1" applyFont="1" applyFill="1" applyBorder="1" applyAlignment="1">
      <alignment horizontal="right"/>
    </xf>
    <xf numFmtId="7" fontId="19" fillId="0" borderId="19" xfId="0" applyNumberFormat="1" applyFont="1" applyFill="1" applyBorder="1" applyAlignment="1">
      <alignment horizontal="center"/>
    </xf>
    <xf numFmtId="7" fontId="19" fillId="0" borderId="0" xfId="48" applyNumberFormat="1" applyFont="1" applyFill="1" applyBorder="1" applyAlignment="1">
      <alignment horizontal="center" wrapText="1"/>
    </xf>
    <xf numFmtId="172" fontId="29" fillId="0" borderId="19" xfId="0" applyNumberFormat="1" applyFont="1" applyFill="1" applyBorder="1" applyAlignment="1">
      <alignment horizontal="center"/>
    </xf>
    <xf numFmtId="7" fontId="19" fillId="0" borderId="19" xfId="48" applyNumberFormat="1" applyFont="1" applyFill="1" applyBorder="1" applyAlignment="1">
      <alignment horizontal="center"/>
    </xf>
    <xf numFmtId="14" fontId="0" fillId="46" borderId="16" xfId="0" quotePrefix="1" applyNumberFormat="1" applyFont="1" applyFill="1" applyBorder="1" applyAlignment="1">
      <alignment horizontal="left"/>
    </xf>
    <xf numFmtId="0" fontId="21" fillId="0" borderId="12" xfId="43" applyNumberFormat="1" applyFont="1" applyFill="1" applyBorder="1" applyAlignment="1">
      <alignment wrapText="1"/>
    </xf>
    <xf numFmtId="0" fontId="34" fillId="0" borderId="18" xfId="0" applyFont="1" applyFill="1" applyBorder="1" applyAlignment="1">
      <alignment vertical="top" wrapText="1"/>
    </xf>
    <xf numFmtId="0" fontId="69" fillId="0" borderId="20" xfId="43" applyNumberFormat="1" applyFont="1" applyBorder="1" applyAlignment="1">
      <alignment vertical="top" wrapText="1"/>
    </xf>
    <xf numFmtId="0" fontId="33" fillId="41" borderId="10" xfId="0" applyFont="1" applyFill="1" applyBorder="1" applyAlignment="1">
      <alignment horizontal="left" vertical="top" wrapText="1"/>
    </xf>
    <xf numFmtId="0" fontId="34" fillId="41" borderId="0" xfId="0" applyFont="1" applyFill="1" applyBorder="1" applyAlignment="1">
      <alignment vertical="top" wrapText="1"/>
    </xf>
    <xf numFmtId="49" fontId="0" fillId="41" borderId="17" xfId="0" applyNumberFormat="1" applyFont="1" applyFill="1" applyBorder="1"/>
    <xf numFmtId="167" fontId="33" fillId="0" borderId="19" xfId="42" applyNumberFormat="1" applyFont="1" applyFill="1" applyBorder="1" applyAlignment="1">
      <alignment horizontal="right" vertical="top" wrapText="1"/>
    </xf>
    <xf numFmtId="49" fontId="22" fillId="41" borderId="17" xfId="0" applyNumberFormat="1" applyFont="1" applyFill="1" applyBorder="1"/>
    <xf numFmtId="49" fontId="22" fillId="46" borderId="17" xfId="0" applyNumberFormat="1" applyFont="1" applyFill="1" applyBorder="1"/>
    <xf numFmtId="43" fontId="18" fillId="0" borderId="0" xfId="42" applyFont="1" applyFill="1" applyBorder="1"/>
    <xf numFmtId="43" fontId="18" fillId="0" borderId="0" xfId="42" applyFont="1" applyFill="1" applyBorder="1" applyAlignment="1">
      <alignment horizontal="right"/>
    </xf>
    <xf numFmtId="0" fontId="36" fillId="35" borderId="17" xfId="0" applyFont="1" applyFill="1" applyBorder="1" applyAlignment="1"/>
    <xf numFmtId="0" fontId="37" fillId="35" borderId="17" xfId="0" applyFont="1" applyFill="1" applyBorder="1" applyAlignment="1"/>
    <xf numFmtId="0" fontId="36" fillId="35" borderId="16" xfId="0" applyFont="1" applyFill="1" applyBorder="1" applyAlignment="1"/>
    <xf numFmtId="167" fontId="36" fillId="35" borderId="0" xfId="42" applyNumberFormat="1" applyFont="1" applyFill="1" applyBorder="1" applyAlignment="1"/>
    <xf numFmtId="0" fontId="0" fillId="0" borderId="0" xfId="43" applyNumberFormat="1" applyFont="1" applyFill="1" applyBorder="1" applyAlignment="1">
      <alignment vertical="top"/>
    </xf>
    <xf numFmtId="14" fontId="36" fillId="35" borderId="16" xfId="0" applyNumberFormat="1" applyFont="1" applyFill="1" applyBorder="1" applyAlignment="1">
      <alignment vertical="top"/>
    </xf>
    <xf numFmtId="0" fontId="0" fillId="41" borderId="0" xfId="0" applyFill="1"/>
    <xf numFmtId="0" fontId="34" fillId="41" borderId="10" xfId="0" applyFont="1" applyFill="1" applyBorder="1" applyAlignment="1">
      <alignment vertical="top" wrapText="1"/>
    </xf>
    <xf numFmtId="0" fontId="34" fillId="41" borderId="11" xfId="0" applyFont="1" applyFill="1" applyBorder="1" applyAlignment="1">
      <alignment horizontal="right" vertical="top" wrapText="1"/>
    </xf>
    <xf numFmtId="0" fontId="34" fillId="41" borderId="12" xfId="0" applyFont="1" applyFill="1" applyBorder="1" applyAlignment="1">
      <alignment horizontal="right" vertical="top" wrapText="1"/>
    </xf>
    <xf numFmtId="0" fontId="34" fillId="34" borderId="10" xfId="0" applyFont="1" applyFill="1" applyBorder="1" applyAlignment="1">
      <alignment vertical="top" wrapText="1"/>
    </xf>
    <xf numFmtId="0" fontId="33" fillId="34" borderId="11" xfId="0" applyFont="1" applyFill="1" applyBorder="1" applyAlignment="1">
      <alignment horizontal="right" vertical="top" wrapText="1"/>
    </xf>
    <xf numFmtId="0" fontId="34" fillId="34" borderId="12" xfId="0" applyFont="1" applyFill="1" applyBorder="1" applyAlignment="1">
      <alignment vertical="top" wrapText="1"/>
    </xf>
    <xf numFmtId="0" fontId="34" fillId="34" borderId="10" xfId="0" applyFont="1" applyFill="1" applyBorder="1" applyAlignment="1">
      <alignment wrapText="1"/>
    </xf>
    <xf numFmtId="0" fontId="33" fillId="34" borderId="11" xfId="0" applyFont="1" applyFill="1" applyBorder="1" applyAlignment="1">
      <alignment horizontal="right" wrapText="1"/>
    </xf>
    <xf numFmtId="0" fontId="34" fillId="34" borderId="12" xfId="0" applyFont="1" applyFill="1" applyBorder="1" applyAlignment="1">
      <alignment wrapText="1"/>
    </xf>
    <xf numFmtId="0" fontId="0" fillId="34" borderId="0" xfId="0" applyFill="1" applyAlignment="1"/>
    <xf numFmtId="0" fontId="34" fillId="41" borderId="13" xfId="0" applyFont="1" applyFill="1" applyBorder="1" applyAlignment="1">
      <alignment vertical="top" wrapText="1"/>
    </xf>
    <xf numFmtId="0" fontId="34" fillId="41" borderId="14" xfId="0" applyFont="1" applyFill="1" applyBorder="1" applyAlignment="1">
      <alignment horizontal="right" vertical="top" wrapText="1"/>
    </xf>
    <xf numFmtId="0" fontId="34" fillId="41" borderId="15" xfId="0" applyFont="1" applyFill="1" applyBorder="1" applyAlignment="1">
      <alignment horizontal="right" vertical="top" wrapText="1"/>
    </xf>
    <xf numFmtId="0" fontId="34" fillId="34" borderId="10" xfId="0" applyFont="1" applyFill="1" applyBorder="1" applyAlignment="1">
      <alignment horizontal="left" vertical="top" wrapText="1"/>
    </xf>
    <xf numFmtId="0" fontId="40" fillId="34" borderId="12" xfId="0" applyFont="1" applyFill="1" applyBorder="1" applyAlignment="1">
      <alignment vertical="top"/>
    </xf>
    <xf numFmtId="0" fontId="34" fillId="41" borderId="12" xfId="0" applyFont="1" applyFill="1" applyBorder="1" applyAlignment="1">
      <alignment horizontal="center" vertical="top" wrapText="1"/>
    </xf>
    <xf numFmtId="0" fontId="34" fillId="34" borderId="10" xfId="0" applyFont="1" applyFill="1" applyBorder="1" applyAlignment="1">
      <alignment horizontal="justify" vertical="top" wrapText="1"/>
    </xf>
    <xf numFmtId="0" fontId="41" fillId="34" borderId="12" xfId="0" applyFont="1" applyFill="1" applyBorder="1" applyAlignment="1">
      <alignment vertical="top"/>
    </xf>
    <xf numFmtId="43" fontId="16" fillId="41" borderId="0" xfId="42" applyFont="1" applyFill="1" applyBorder="1" applyAlignment="1">
      <alignment horizontal="right"/>
    </xf>
    <xf numFmtId="44" fontId="16" fillId="46" borderId="0" xfId="48" applyFont="1" applyFill="1" applyBorder="1" applyAlignment="1">
      <alignment horizontal="right"/>
    </xf>
    <xf numFmtId="44" fontId="16" fillId="41" borderId="19" xfId="48" applyFont="1" applyFill="1" applyBorder="1" applyAlignment="1">
      <alignment horizontal="right"/>
    </xf>
    <xf numFmtId="166" fontId="0" fillId="41" borderId="13" xfId="0" applyNumberFormat="1" applyFont="1" applyFill="1" applyBorder="1" applyAlignment="1">
      <alignment horizontal="left"/>
    </xf>
    <xf numFmtId="4" fontId="0" fillId="41" borderId="14" xfId="0" applyNumberFormat="1" applyFont="1" applyFill="1" applyBorder="1" applyAlignment="1">
      <alignment horizontal="right"/>
    </xf>
    <xf numFmtId="0" fontId="0" fillId="41" borderId="15" xfId="0" applyFont="1" applyFill="1" applyBorder="1" applyAlignment="1"/>
    <xf numFmtId="4" fontId="0" fillId="41" borderId="17" xfId="0" applyNumberFormat="1" applyFont="1" applyFill="1" applyBorder="1" applyAlignment="1"/>
    <xf numFmtId="165" fontId="18" fillId="0" borderId="18" xfId="0" applyNumberFormat="1" applyFont="1" applyFill="1" applyBorder="1" applyAlignment="1">
      <alignment horizontal="center"/>
    </xf>
    <xf numFmtId="44" fontId="19" fillId="0" borderId="19" xfId="48" applyFont="1" applyFill="1" applyBorder="1" applyAlignment="1">
      <alignment horizontal="right"/>
    </xf>
    <xf numFmtId="0" fontId="29" fillId="0" borderId="19" xfId="43" applyNumberFormat="1" applyFont="1" applyBorder="1" applyAlignment="1"/>
    <xf numFmtId="0" fontId="18" fillId="0" borderId="20" xfId="0" applyFont="1" applyFill="1" applyBorder="1" applyAlignment="1"/>
    <xf numFmtId="165" fontId="0" fillId="46" borderId="13" xfId="0" applyNumberFormat="1" applyFont="1" applyFill="1" applyBorder="1"/>
    <xf numFmtId="4" fontId="0" fillId="41" borderId="14" xfId="0" applyNumberFormat="1" applyFont="1" applyFill="1" applyBorder="1" applyAlignment="1">
      <alignment horizontal="center"/>
    </xf>
    <xf numFmtId="0" fontId="0" fillId="41" borderId="15" xfId="0" applyFill="1" applyBorder="1" applyAlignment="1"/>
    <xf numFmtId="0" fontId="26" fillId="0" borderId="18" xfId="43" applyNumberFormat="1" applyFont="1" applyBorder="1" applyAlignment="1">
      <alignment wrapText="1"/>
    </xf>
    <xf numFmtId="0" fontId="28" fillId="0" borderId="20" xfId="0" applyFont="1" applyFill="1" applyBorder="1" applyAlignment="1"/>
    <xf numFmtId="166" fontId="0" fillId="46" borderId="13" xfId="0" applyNumberFormat="1" applyFont="1" applyFill="1" applyBorder="1" applyAlignment="1">
      <alignment horizontal="left"/>
    </xf>
    <xf numFmtId="4" fontId="0" fillId="46" borderId="14" xfId="0" applyNumberFormat="1" applyFont="1" applyFill="1" applyBorder="1" applyAlignment="1">
      <alignment horizontal="right"/>
    </xf>
    <xf numFmtId="0" fontId="0" fillId="41" borderId="14" xfId="0" applyFont="1" applyFill="1" applyBorder="1" applyAlignment="1">
      <alignment horizontal="left"/>
    </xf>
    <xf numFmtId="0" fontId="0" fillId="0" borderId="17" xfId="0" applyFill="1" applyBorder="1" applyAlignment="1"/>
    <xf numFmtId="0" fontId="22" fillId="0" borderId="16" xfId="43" applyNumberFormat="1" applyFont="1" applyFill="1" applyBorder="1" applyAlignment="1">
      <alignment horizontal="center"/>
    </xf>
    <xf numFmtId="44" fontId="16" fillId="0" borderId="0" xfId="48" applyFont="1" applyFill="1" applyBorder="1" applyAlignment="1">
      <alignment horizontal="right"/>
    </xf>
    <xf numFmtId="0" fontId="29" fillId="0" borderId="0" xfId="43" applyNumberFormat="1" applyFont="1" applyBorder="1" applyAlignment="1"/>
    <xf numFmtId="0" fontId="22" fillId="0" borderId="17" xfId="43" applyNumberFormat="1" applyFont="1" applyFill="1" applyBorder="1" applyAlignment="1"/>
    <xf numFmtId="43" fontId="1" fillId="0" borderId="0" xfId="42" applyFont="1" applyFill="1" applyBorder="1" applyAlignment="1">
      <alignment horizontal="right"/>
    </xf>
    <xf numFmtId="0" fontId="27" fillId="0" borderId="18" xfId="43" applyNumberFormat="1" applyFont="1" applyBorder="1" applyAlignment="1">
      <alignment wrapText="1"/>
    </xf>
    <xf numFmtId="44" fontId="21" fillId="0" borderId="19" xfId="48" applyFont="1" applyBorder="1" applyAlignment="1">
      <alignment horizontal="right" wrapText="1"/>
    </xf>
    <xf numFmtId="0" fontId="21" fillId="0" borderId="19" xfId="43" applyNumberFormat="1" applyFont="1" applyBorder="1" applyAlignment="1"/>
    <xf numFmtId="0" fontId="26" fillId="0" borderId="20" xfId="43" applyNumberFormat="1" applyFont="1" applyFill="1" applyBorder="1" applyAlignment="1">
      <alignment wrapText="1"/>
    </xf>
    <xf numFmtId="43" fontId="21" fillId="0" borderId="14" xfId="42" applyFont="1" applyFill="1" applyBorder="1" applyAlignment="1">
      <alignment horizontal="right"/>
    </xf>
    <xf numFmtId="0" fontId="21" fillId="0" borderId="14" xfId="43" applyNumberFormat="1" applyFont="1" applyFill="1" applyBorder="1" applyAlignment="1">
      <alignment horizontal="left" wrapText="1"/>
    </xf>
    <xf numFmtId="0" fontId="21" fillId="0" borderId="15" xfId="43" applyNumberFormat="1" applyFont="1" applyFill="1" applyBorder="1" applyAlignment="1">
      <alignment wrapText="1"/>
    </xf>
    <xf numFmtId="0" fontId="0" fillId="41" borderId="17" xfId="0" applyFont="1" applyFill="1" applyBorder="1" applyAlignment="1"/>
    <xf numFmtId="166" fontId="22" fillId="0" borderId="16" xfId="0" applyNumberFormat="1" applyFont="1" applyFill="1" applyBorder="1" applyAlignment="1">
      <alignment horizontal="left"/>
    </xf>
    <xf numFmtId="0" fontId="0" fillId="0" borderId="17" xfId="0" applyFont="1" applyFill="1" applyBorder="1" applyAlignment="1"/>
    <xf numFmtId="165" fontId="0" fillId="41" borderId="16" xfId="0" applyNumberFormat="1" applyFont="1" applyFill="1" applyBorder="1"/>
    <xf numFmtId="49" fontId="0" fillId="0" borderId="17" xfId="0" applyNumberFormat="1" applyFont="1" applyFill="1" applyBorder="1" applyAlignment="1">
      <alignment wrapText="1"/>
    </xf>
    <xf numFmtId="4" fontId="0" fillId="46" borderId="17" xfId="0" applyNumberFormat="1" applyFont="1" applyFill="1" applyBorder="1" applyAlignment="1"/>
    <xf numFmtId="166" fontId="0" fillId="0" borderId="16" xfId="0" applyNumberFormat="1" applyFont="1" applyBorder="1" applyAlignment="1">
      <alignment horizontal="left"/>
    </xf>
    <xf numFmtId="44" fontId="16" fillId="0" borderId="0" xfId="48" applyFont="1" applyBorder="1" applyAlignment="1">
      <alignment horizontal="right"/>
    </xf>
    <xf numFmtId="0" fontId="0" fillId="0" borderId="17" xfId="0" applyFont="1" applyBorder="1" applyAlignment="1"/>
    <xf numFmtId="0" fontId="22" fillId="41" borderId="0" xfId="43" applyNumberFormat="1" applyFont="1" applyFill="1" applyBorder="1" applyAlignment="1"/>
    <xf numFmtId="4" fontId="0" fillId="41" borderId="20" xfId="0" applyNumberFormat="1" applyFont="1" applyFill="1" applyBorder="1" applyAlignment="1"/>
    <xf numFmtId="0" fontId="21" fillId="0" borderId="14" xfId="43" applyNumberFormat="1" applyFont="1" applyFill="1" applyBorder="1" applyAlignment="1">
      <alignment horizontal="center" wrapText="1"/>
    </xf>
    <xf numFmtId="0" fontId="22" fillId="0" borderId="15" xfId="43" applyNumberFormat="1" applyFont="1" applyFill="1" applyBorder="1" applyAlignment="1">
      <alignment wrapText="1"/>
    </xf>
    <xf numFmtId="4" fontId="22" fillId="41" borderId="14" xfId="0" applyNumberFormat="1" applyFont="1" applyFill="1" applyBorder="1" applyAlignment="1">
      <alignment horizontal="right"/>
    </xf>
    <xf numFmtId="49" fontId="0" fillId="46" borderId="15" xfId="0" applyNumberFormat="1" applyFont="1" applyFill="1" applyBorder="1"/>
    <xf numFmtId="0" fontId="22" fillId="0" borderId="18" xfId="43" applyNumberFormat="1" applyFont="1" applyBorder="1" applyAlignment="1">
      <alignment vertical="top" wrapText="1"/>
    </xf>
    <xf numFmtId="44" fontId="21" fillId="0" borderId="19" xfId="48" applyFont="1" applyBorder="1" applyAlignment="1">
      <alignment horizontal="right" vertical="top" wrapText="1"/>
    </xf>
    <xf numFmtId="0" fontId="22" fillId="0" borderId="19" xfId="43" applyNumberFormat="1" applyFont="1" applyBorder="1" applyAlignment="1">
      <alignment vertical="top" wrapText="1"/>
    </xf>
    <xf numFmtId="0" fontId="22" fillId="0" borderId="20" xfId="43" applyNumberFormat="1" applyFont="1" applyFill="1" applyBorder="1" applyAlignment="1">
      <alignment vertical="top" wrapText="1"/>
    </xf>
    <xf numFmtId="0" fontId="21" fillId="0" borderId="10" xfId="43" applyNumberFormat="1" applyFont="1" applyFill="1" applyBorder="1" applyAlignment="1">
      <alignment horizontal="left"/>
    </xf>
    <xf numFmtId="0" fontId="21" fillId="0" borderId="13" xfId="43" applyNumberFormat="1" applyFont="1" applyFill="1" applyBorder="1" applyAlignment="1">
      <alignment horizontal="left"/>
    </xf>
    <xf numFmtId="0" fontId="20" fillId="0" borderId="18" xfId="43" applyNumberFormat="1" applyFont="1" applyBorder="1" applyAlignment="1">
      <alignment vertical="top" wrapText="1"/>
    </xf>
    <xf numFmtId="0" fontId="20" fillId="0" borderId="20" xfId="43" applyNumberFormat="1" applyFont="1" applyFill="1" applyBorder="1" applyAlignment="1">
      <alignment vertical="top" wrapText="1"/>
    </xf>
    <xf numFmtId="43" fontId="18" fillId="0" borderId="14" xfId="42" applyFont="1" applyFill="1" applyBorder="1" applyAlignment="1">
      <alignment horizontal="right"/>
    </xf>
    <xf numFmtId="165" fontId="0" fillId="41" borderId="13" xfId="0" quotePrefix="1" applyNumberFormat="1" applyFont="1" applyFill="1" applyBorder="1" applyAlignment="1">
      <alignment horizontal="left"/>
    </xf>
    <xf numFmtId="14" fontId="0" fillId="41" borderId="14" xfId="0" applyNumberFormat="1" applyFont="1" applyFill="1" applyBorder="1" applyAlignment="1">
      <alignment horizontal="center"/>
    </xf>
    <xf numFmtId="49" fontId="0" fillId="41" borderId="15" xfId="0" applyNumberFormat="1" applyFont="1" applyFill="1" applyBorder="1"/>
    <xf numFmtId="165" fontId="46" fillId="34" borderId="11" xfId="0" applyNumberFormat="1" applyFont="1" applyFill="1" applyBorder="1" applyAlignment="1"/>
    <xf numFmtId="165" fontId="46" fillId="34" borderId="11" xfId="0" applyNumberFormat="1" applyFont="1" applyFill="1" applyBorder="1" applyAlignment="1">
      <alignment wrapText="1"/>
    </xf>
    <xf numFmtId="165" fontId="46" fillId="34" borderId="12" xfId="0" applyNumberFormat="1" applyFont="1" applyFill="1" applyBorder="1" applyAlignment="1">
      <alignment wrapText="1"/>
    </xf>
    <xf numFmtId="165" fontId="46" fillId="34" borderId="12" xfId="0" applyNumberFormat="1" applyFont="1" applyFill="1" applyBorder="1" applyAlignment="1"/>
    <xf numFmtId="7" fontId="19" fillId="0" borderId="0" xfId="48" applyNumberFormat="1" applyFont="1" applyBorder="1" applyAlignment="1">
      <alignment horizontal="center"/>
    </xf>
    <xf numFmtId="43" fontId="0" fillId="41" borderId="0" xfId="42" applyFont="1" applyFill="1" applyBorder="1" applyAlignment="1">
      <alignment horizontal="center" wrapText="1"/>
    </xf>
    <xf numFmtId="43" fontId="0" fillId="41" borderId="14" xfId="42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horizontal="center"/>
    </xf>
    <xf numFmtId="7" fontId="19" fillId="0" borderId="0" xfId="0" applyNumberFormat="1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65" fontId="0" fillId="0" borderId="0" xfId="0" applyNumberFormat="1" applyFont="1" applyFill="1" applyBorder="1" applyAlignment="1">
      <alignment horizontal="left"/>
    </xf>
    <xf numFmtId="165" fontId="18" fillId="0" borderId="0" xfId="0" applyNumberFormat="1" applyFont="1" applyFill="1" applyBorder="1" applyAlignment="1">
      <alignment horizontal="center"/>
    </xf>
    <xf numFmtId="0" fontId="42" fillId="55" borderId="17" xfId="0" applyNumberFormat="1" applyFont="1" applyFill="1" applyBorder="1" applyAlignment="1">
      <alignment wrapText="1" readingOrder="1"/>
    </xf>
    <xf numFmtId="0" fontId="42" fillId="44" borderId="0" xfId="0" applyNumberFormat="1" applyFont="1" applyFill="1" applyBorder="1" applyAlignment="1">
      <alignment horizontal="left" readingOrder="1"/>
    </xf>
    <xf numFmtId="0" fontId="22" fillId="55" borderId="0" xfId="0" applyNumberFormat="1" applyFont="1" applyFill="1" applyBorder="1" applyAlignment="1">
      <alignment horizontal="left" vertical="top" readingOrder="1"/>
    </xf>
    <xf numFmtId="0" fontId="42" fillId="55" borderId="0" xfId="0" applyNumberFormat="1" applyFont="1" applyFill="1" applyBorder="1" applyAlignment="1">
      <alignment horizontal="left" vertical="top" readingOrder="1"/>
    </xf>
    <xf numFmtId="0" fontId="42" fillId="55" borderId="0" xfId="0" applyNumberFormat="1" applyFont="1" applyFill="1" applyBorder="1" applyAlignment="1">
      <alignment horizontal="left" wrapText="1" readingOrder="1"/>
    </xf>
    <xf numFmtId="0" fontId="42" fillId="55" borderId="0" xfId="0" applyNumberFormat="1" applyFont="1" applyFill="1" applyBorder="1" applyAlignment="1">
      <alignment horizontal="left" vertical="top" wrapText="1" readingOrder="1"/>
    </xf>
    <xf numFmtId="0" fontId="42" fillId="55" borderId="0" xfId="0" applyNumberFormat="1" applyFont="1" applyFill="1" applyBorder="1" applyAlignment="1">
      <alignment horizontal="left" readingOrder="1"/>
    </xf>
    <xf numFmtId="49" fontId="22" fillId="46" borderId="0" xfId="0" applyNumberFormat="1" applyFont="1" applyFill="1" applyBorder="1" applyAlignment="1">
      <alignment horizontal="left" wrapText="1"/>
    </xf>
    <xf numFmtId="0" fontId="22" fillId="41" borderId="0" xfId="0" applyFont="1" applyFill="1" applyBorder="1" applyAlignment="1">
      <alignment horizontal="center"/>
    </xf>
    <xf numFmtId="0" fontId="33" fillId="35" borderId="11" xfId="0" applyFont="1" applyFill="1" applyBorder="1" applyAlignment="1">
      <alignment horizontal="left" vertical="top" wrapText="1"/>
    </xf>
    <xf numFmtId="0" fontId="33" fillId="35" borderId="12" xfId="0" applyFont="1" applyFill="1" applyBorder="1" applyAlignment="1">
      <alignment horizontal="left" vertical="top" wrapText="1"/>
    </xf>
    <xf numFmtId="0" fontId="32" fillId="35" borderId="10" xfId="0" applyFont="1" applyFill="1" applyBorder="1" applyAlignment="1">
      <alignment horizontal="center" vertical="top" wrapText="1"/>
    </xf>
    <xf numFmtId="0" fontId="32" fillId="35" borderId="11" xfId="0" applyFont="1" applyFill="1" applyBorder="1" applyAlignment="1">
      <alignment horizontal="center" vertical="top" wrapText="1"/>
    </xf>
    <xf numFmtId="0" fontId="32" fillId="35" borderId="12" xfId="0" applyFont="1" applyFill="1" applyBorder="1" applyAlignment="1">
      <alignment horizontal="center" vertical="top" wrapText="1"/>
    </xf>
    <xf numFmtId="0" fontId="33" fillId="41" borderId="11" xfId="0" applyFont="1" applyFill="1" applyBorder="1" applyAlignment="1">
      <alignment horizontal="left" vertical="top" wrapText="1"/>
    </xf>
    <xf numFmtId="0" fontId="33" fillId="41" borderId="12" xfId="0" applyFont="1" applyFill="1" applyBorder="1" applyAlignment="1">
      <alignment horizontal="left" vertical="top" wrapText="1"/>
    </xf>
    <xf numFmtId="0" fontId="34" fillId="40" borderId="18" xfId="0" applyFont="1" applyFill="1" applyBorder="1" applyAlignment="1">
      <alignment vertical="top" wrapText="1"/>
    </xf>
    <xf numFmtId="0" fontId="0" fillId="40" borderId="19" xfId="0" applyFont="1" applyFill="1" applyBorder="1" applyAlignment="1">
      <alignment vertical="top" wrapText="1"/>
    </xf>
    <xf numFmtId="0" fontId="0" fillId="40" borderId="20" xfId="0" applyFont="1" applyFill="1" applyBorder="1" applyAlignment="1">
      <alignment vertical="top" wrapText="1"/>
    </xf>
    <xf numFmtId="0" fontId="33" fillId="35" borderId="19" xfId="0" applyFont="1" applyFill="1" applyBorder="1" applyAlignment="1">
      <alignment horizontal="left" vertical="top" wrapText="1"/>
    </xf>
    <xf numFmtId="0" fontId="33" fillId="35" borderId="20" xfId="0" applyFont="1" applyFill="1" applyBorder="1" applyAlignment="1">
      <alignment horizontal="left" vertical="top" wrapText="1"/>
    </xf>
    <xf numFmtId="0" fontId="37" fillId="35" borderId="10" xfId="0" applyFont="1" applyFill="1" applyBorder="1" applyAlignment="1">
      <alignment horizontal="justify" vertical="top"/>
    </xf>
    <xf numFmtId="0" fontId="0" fillId="35" borderId="11" xfId="0" applyFont="1" applyFill="1" applyBorder="1" applyAlignment="1">
      <alignment vertical="top"/>
    </xf>
    <xf numFmtId="0" fontId="0" fillId="35" borderId="12" xfId="0" applyFont="1" applyFill="1" applyBorder="1" applyAlignment="1">
      <alignment vertical="top"/>
    </xf>
    <xf numFmtId="0" fontId="34" fillId="40" borderId="16" xfId="0" applyFont="1" applyFill="1" applyBorder="1" applyAlignment="1">
      <alignment vertical="top" wrapText="1"/>
    </xf>
    <xf numFmtId="0" fontId="0" fillId="40" borderId="0" xfId="0" applyFont="1" applyFill="1" applyBorder="1" applyAlignment="1">
      <alignment vertical="top" wrapText="1"/>
    </xf>
    <xf numFmtId="0" fontId="0" fillId="40" borderId="17" xfId="0" applyFont="1" applyFill="1" applyBorder="1" applyAlignment="1">
      <alignment vertical="top" wrapText="1"/>
    </xf>
    <xf numFmtId="165" fontId="43" fillId="34" borderId="10" xfId="43" applyNumberFormat="1" applyFont="1" applyFill="1" applyBorder="1" applyAlignment="1">
      <alignment horizontal="center" vertical="top"/>
    </xf>
    <xf numFmtId="165" fontId="43" fillId="34" borderId="11" xfId="43" applyNumberFormat="1" applyFont="1" applyFill="1" applyBorder="1" applyAlignment="1">
      <alignment horizontal="center" vertical="top"/>
    </xf>
    <xf numFmtId="165" fontId="43" fillId="34" borderId="12" xfId="43" applyNumberFormat="1" applyFont="1" applyFill="1" applyBorder="1" applyAlignment="1">
      <alignment horizontal="center" vertical="top"/>
    </xf>
    <xf numFmtId="165" fontId="46" fillId="34" borderId="18" xfId="0" applyNumberFormat="1" applyFont="1" applyFill="1" applyBorder="1" applyAlignment="1">
      <alignment horizontal="center" wrapText="1"/>
    </xf>
    <xf numFmtId="165" fontId="46" fillId="34" borderId="19" xfId="0" applyNumberFormat="1" applyFont="1" applyFill="1" applyBorder="1" applyAlignment="1">
      <alignment horizontal="center" wrapText="1"/>
    </xf>
    <xf numFmtId="165" fontId="46" fillId="34" borderId="10" xfId="0" applyNumberFormat="1" applyFont="1" applyFill="1" applyBorder="1" applyAlignment="1">
      <alignment horizontal="center"/>
    </xf>
    <xf numFmtId="165" fontId="46" fillId="34" borderId="11" xfId="0" applyNumberFormat="1" applyFont="1" applyFill="1" applyBorder="1" applyAlignment="1">
      <alignment horizontal="center"/>
    </xf>
    <xf numFmtId="165" fontId="46" fillId="34" borderId="12" xfId="0" applyNumberFormat="1" applyFont="1" applyFill="1" applyBorder="1" applyAlignment="1">
      <alignment horizontal="center"/>
    </xf>
    <xf numFmtId="165" fontId="46" fillId="34" borderId="10" xfId="0" applyNumberFormat="1" applyFont="1" applyFill="1" applyBorder="1" applyAlignment="1">
      <alignment horizontal="center" wrapText="1"/>
    </xf>
    <xf numFmtId="165" fontId="46" fillId="34" borderId="11" xfId="0" applyNumberFormat="1" applyFont="1" applyFill="1" applyBorder="1" applyAlignment="1">
      <alignment horizontal="center" wrapText="1"/>
    </xf>
    <xf numFmtId="165" fontId="46" fillId="34" borderId="12" xfId="0" applyNumberFormat="1" applyFont="1" applyFill="1" applyBorder="1" applyAlignment="1">
      <alignment horizontal="center" wrapText="1"/>
    </xf>
    <xf numFmtId="166" fontId="43" fillId="40" borderId="13" xfId="43" applyNumberFormat="1" applyFont="1" applyFill="1" applyBorder="1" applyAlignment="1">
      <alignment horizontal="center"/>
    </xf>
    <xf numFmtId="166" fontId="43" fillId="40" borderId="14" xfId="43" applyNumberFormat="1" applyFont="1" applyFill="1" applyBorder="1" applyAlignment="1">
      <alignment horizontal="center"/>
    </xf>
    <xf numFmtId="166" fontId="43" fillId="40" borderId="15" xfId="43" applyNumberFormat="1" applyFont="1" applyFill="1" applyBorder="1" applyAlignment="1">
      <alignment horizontal="center"/>
    </xf>
    <xf numFmtId="165" fontId="61" fillId="41" borderId="10" xfId="43" applyNumberFormat="1" applyFont="1" applyFill="1" applyBorder="1" applyAlignment="1">
      <alignment horizontal="center" vertical="center"/>
    </xf>
    <xf numFmtId="165" fontId="61" fillId="41" borderId="11" xfId="43" applyNumberFormat="1" applyFont="1" applyFill="1" applyBorder="1" applyAlignment="1">
      <alignment horizontal="center" vertical="center"/>
    </xf>
    <xf numFmtId="165" fontId="61" fillId="41" borderId="12" xfId="43" applyNumberFormat="1" applyFont="1" applyFill="1" applyBorder="1" applyAlignment="1">
      <alignment horizontal="center" vertical="center"/>
    </xf>
    <xf numFmtId="165" fontId="46" fillId="40" borderId="10" xfId="0" applyNumberFormat="1" applyFont="1" applyFill="1" applyBorder="1" applyAlignment="1">
      <alignment horizontal="center"/>
    </xf>
    <xf numFmtId="165" fontId="46" fillId="40" borderId="11" xfId="0" applyNumberFormat="1" applyFont="1" applyFill="1" applyBorder="1" applyAlignment="1">
      <alignment horizontal="center"/>
    </xf>
    <xf numFmtId="165" fontId="46" fillId="40" borderId="12" xfId="0" applyNumberFormat="1" applyFont="1" applyFill="1" applyBorder="1" applyAlignment="1">
      <alignment horizontal="center"/>
    </xf>
    <xf numFmtId="165" fontId="60" fillId="35" borderId="10" xfId="43" applyNumberFormat="1" applyFont="1" applyFill="1" applyBorder="1" applyAlignment="1">
      <alignment horizontal="center" vertical="center"/>
    </xf>
    <xf numFmtId="165" fontId="60" fillId="35" borderId="11" xfId="43" applyNumberFormat="1" applyFont="1" applyFill="1" applyBorder="1" applyAlignment="1">
      <alignment horizontal="center" vertical="center"/>
    </xf>
    <xf numFmtId="165" fontId="60" fillId="35" borderId="12" xfId="43" applyNumberFormat="1" applyFont="1" applyFill="1" applyBorder="1" applyAlignment="1">
      <alignment horizontal="center" vertical="center"/>
    </xf>
    <xf numFmtId="165" fontId="61" fillId="34" borderId="10" xfId="43" applyNumberFormat="1" applyFont="1" applyFill="1" applyBorder="1" applyAlignment="1">
      <alignment horizontal="center" vertical="center"/>
    </xf>
    <xf numFmtId="165" fontId="61" fillId="34" borderId="11" xfId="43" applyNumberFormat="1" applyFont="1" applyFill="1" applyBorder="1" applyAlignment="1">
      <alignment horizontal="center" vertical="center"/>
    </xf>
    <xf numFmtId="165" fontId="61" fillId="34" borderId="12" xfId="43" applyNumberFormat="1" applyFont="1" applyFill="1" applyBorder="1" applyAlignment="1">
      <alignment horizontal="center" vertical="center"/>
    </xf>
    <xf numFmtId="166" fontId="90" fillId="34" borderId="10" xfId="0" applyNumberFormat="1" applyFont="1" applyFill="1" applyBorder="1" applyAlignment="1">
      <alignment horizontal="center"/>
    </xf>
    <xf numFmtId="166" fontId="90" fillId="34" borderId="11" xfId="0" applyNumberFormat="1" applyFont="1" applyFill="1" applyBorder="1" applyAlignment="1">
      <alignment horizontal="center"/>
    </xf>
    <xf numFmtId="166" fontId="90" fillId="34" borderId="12" xfId="0" applyNumberFormat="1" applyFont="1" applyFill="1" applyBorder="1" applyAlignment="1">
      <alignment horizontal="center"/>
    </xf>
    <xf numFmtId="165" fontId="44" fillId="0" borderId="18" xfId="0" applyNumberFormat="1" applyFont="1" applyFill="1" applyBorder="1" applyAlignment="1">
      <alignment horizontal="center"/>
    </xf>
    <xf numFmtId="165" fontId="44" fillId="0" borderId="19" xfId="0" applyNumberFormat="1" applyFont="1" applyFill="1" applyBorder="1" applyAlignment="1">
      <alignment horizontal="center"/>
    </xf>
    <xf numFmtId="165" fontId="44" fillId="0" borderId="20" xfId="0" applyNumberFormat="1" applyFont="1" applyFill="1" applyBorder="1" applyAlignment="1">
      <alignment horizontal="center"/>
    </xf>
    <xf numFmtId="166" fontId="43" fillId="40" borderId="18" xfId="43" applyNumberFormat="1" applyFont="1" applyFill="1" applyBorder="1" applyAlignment="1">
      <alignment horizontal="center"/>
    </xf>
    <xf numFmtId="166" fontId="43" fillId="40" borderId="19" xfId="43" applyNumberFormat="1" applyFont="1" applyFill="1" applyBorder="1" applyAlignment="1">
      <alignment horizontal="center"/>
    </xf>
    <xf numFmtId="166" fontId="43" fillId="40" borderId="20" xfId="43" applyNumberFormat="1" applyFont="1" applyFill="1" applyBorder="1" applyAlignment="1">
      <alignment horizontal="center"/>
    </xf>
    <xf numFmtId="165" fontId="60" fillId="33" borderId="10" xfId="43" applyNumberFormat="1" applyFont="1" applyFill="1" applyBorder="1" applyAlignment="1">
      <alignment horizontal="center" vertical="center"/>
    </xf>
    <xf numFmtId="165" fontId="60" fillId="33" borderId="11" xfId="43" applyNumberFormat="1" applyFont="1" applyFill="1" applyBorder="1" applyAlignment="1">
      <alignment horizontal="center" vertical="center"/>
    </xf>
    <xf numFmtId="165" fontId="60" fillId="33" borderId="12" xfId="43" applyNumberFormat="1" applyFont="1" applyFill="1" applyBorder="1" applyAlignment="1">
      <alignment horizontal="center" vertical="center"/>
    </xf>
    <xf numFmtId="165" fontId="49" fillId="33" borderId="10" xfId="0" applyNumberFormat="1" applyFont="1" applyFill="1" applyBorder="1" applyAlignment="1">
      <alignment horizontal="center"/>
    </xf>
    <xf numFmtId="165" fontId="49" fillId="33" borderId="11" xfId="0" applyNumberFormat="1" applyFont="1" applyFill="1" applyBorder="1" applyAlignment="1">
      <alignment horizontal="center"/>
    </xf>
    <xf numFmtId="165" fontId="49" fillId="33" borderId="12" xfId="0" applyNumberFormat="1" applyFont="1" applyFill="1" applyBorder="1" applyAlignment="1">
      <alignment horizontal="center"/>
    </xf>
    <xf numFmtId="165" fontId="46" fillId="0" borderId="10" xfId="0" applyNumberFormat="1" applyFont="1" applyFill="1" applyBorder="1" applyAlignment="1">
      <alignment horizontal="center"/>
    </xf>
    <xf numFmtId="165" fontId="46" fillId="0" borderId="11" xfId="0" applyNumberFormat="1" applyFont="1" applyFill="1" applyBorder="1" applyAlignment="1">
      <alignment horizontal="center"/>
    </xf>
    <xf numFmtId="165" fontId="46" fillId="0" borderId="12" xfId="0" applyNumberFormat="1" applyFont="1" applyFill="1" applyBorder="1" applyAlignment="1">
      <alignment horizontal="center"/>
    </xf>
    <xf numFmtId="165" fontId="60" fillId="41" borderId="10" xfId="43" applyNumberFormat="1" applyFont="1" applyFill="1" applyBorder="1" applyAlignment="1">
      <alignment horizontal="center" vertical="center"/>
    </xf>
    <xf numFmtId="165" fontId="60" fillId="41" borderId="11" xfId="43" applyNumberFormat="1" applyFont="1" applyFill="1" applyBorder="1" applyAlignment="1">
      <alignment horizontal="center" vertical="center"/>
    </xf>
    <xf numFmtId="165" fontId="60" fillId="41" borderId="12" xfId="43" applyNumberFormat="1" applyFont="1" applyFill="1" applyBorder="1" applyAlignment="1">
      <alignment horizontal="center" vertical="center"/>
    </xf>
    <xf numFmtId="165" fontId="46" fillId="59" borderId="10" xfId="0" applyNumberFormat="1" applyFont="1" applyFill="1" applyBorder="1" applyAlignment="1">
      <alignment horizontal="center"/>
    </xf>
    <xf numFmtId="165" fontId="46" fillId="59" borderId="11" xfId="0" applyNumberFormat="1" applyFont="1" applyFill="1" applyBorder="1" applyAlignment="1">
      <alignment horizontal="center"/>
    </xf>
    <xf numFmtId="165" fontId="46" fillId="59" borderId="12" xfId="0" applyNumberFormat="1" applyFont="1" applyFill="1" applyBorder="1" applyAlignment="1">
      <alignment horizontal="center"/>
    </xf>
    <xf numFmtId="165" fontId="46" fillId="60" borderId="10" xfId="0" applyNumberFormat="1" applyFont="1" applyFill="1" applyBorder="1" applyAlignment="1">
      <alignment horizontal="center"/>
    </xf>
    <xf numFmtId="165" fontId="46" fillId="60" borderId="11" xfId="0" applyNumberFormat="1" applyFont="1" applyFill="1" applyBorder="1" applyAlignment="1">
      <alignment horizontal="center"/>
    </xf>
    <xf numFmtId="165" fontId="46" fillId="60" borderId="12" xfId="0" applyNumberFormat="1" applyFont="1" applyFill="1" applyBorder="1" applyAlignment="1">
      <alignment horizontal="center"/>
    </xf>
    <xf numFmtId="165" fontId="46" fillId="39" borderId="10" xfId="0" applyNumberFormat="1" applyFont="1" applyFill="1" applyBorder="1" applyAlignment="1">
      <alignment horizontal="center"/>
    </xf>
    <xf numFmtId="165" fontId="46" fillId="39" borderId="11" xfId="0" applyNumberFormat="1" applyFont="1" applyFill="1" applyBorder="1" applyAlignment="1">
      <alignment horizontal="center"/>
    </xf>
    <xf numFmtId="165" fontId="46" fillId="39" borderId="12" xfId="0" applyNumberFormat="1" applyFont="1" applyFill="1" applyBorder="1" applyAlignment="1">
      <alignment horizontal="center"/>
    </xf>
    <xf numFmtId="165" fontId="46" fillId="37" borderId="13" xfId="0" applyNumberFormat="1" applyFont="1" applyFill="1" applyBorder="1" applyAlignment="1">
      <alignment horizontal="center" wrapText="1"/>
    </xf>
    <xf numFmtId="165" fontId="46" fillId="37" borderId="14" xfId="0" applyNumberFormat="1" applyFont="1" applyFill="1" applyBorder="1" applyAlignment="1">
      <alignment horizontal="center" wrapText="1"/>
    </xf>
    <xf numFmtId="165" fontId="46" fillId="37" borderId="15" xfId="0" applyNumberFormat="1" applyFont="1" applyFill="1" applyBorder="1" applyAlignment="1">
      <alignment horizontal="center" wrapText="1"/>
    </xf>
    <xf numFmtId="165" fontId="44" fillId="0" borderId="10" xfId="0" applyNumberFormat="1" applyFont="1" applyFill="1" applyBorder="1" applyAlignment="1">
      <alignment horizontal="center"/>
    </xf>
    <xf numFmtId="165" fontId="44" fillId="0" borderId="11" xfId="0" applyNumberFormat="1" applyFont="1" applyFill="1" applyBorder="1" applyAlignment="1">
      <alignment horizontal="center"/>
    </xf>
    <xf numFmtId="165" fontId="44" fillId="0" borderId="12" xfId="0" applyNumberFormat="1" applyFont="1" applyFill="1" applyBorder="1" applyAlignment="1">
      <alignment horizontal="center"/>
    </xf>
    <xf numFmtId="165" fontId="46" fillId="40" borderId="18" xfId="0" applyNumberFormat="1" applyFont="1" applyFill="1" applyBorder="1" applyAlignment="1">
      <alignment horizontal="center" wrapText="1"/>
    </xf>
    <xf numFmtId="165" fontId="46" fillId="40" borderId="19" xfId="0" applyNumberFormat="1" applyFont="1" applyFill="1" applyBorder="1" applyAlignment="1">
      <alignment horizontal="center" wrapText="1"/>
    </xf>
    <xf numFmtId="49" fontId="43" fillId="45" borderId="10" xfId="0" applyNumberFormat="1" applyFont="1" applyFill="1" applyBorder="1" applyAlignment="1">
      <alignment horizontal="center"/>
    </xf>
    <xf numFmtId="49" fontId="43" fillId="45" borderId="11" xfId="0" applyNumberFormat="1" applyFont="1" applyFill="1" applyBorder="1" applyAlignment="1">
      <alignment horizontal="center"/>
    </xf>
    <xf numFmtId="49" fontId="43" fillId="45" borderId="12" xfId="0" applyNumberFormat="1" applyFont="1" applyFill="1" applyBorder="1" applyAlignment="1">
      <alignment horizontal="center"/>
    </xf>
    <xf numFmtId="166" fontId="76" fillId="41" borderId="19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wrapText="1"/>
    </xf>
    <xf numFmtId="43" fontId="18" fillId="0" borderId="0" xfId="42" applyFont="1" applyAlignment="1">
      <alignment horizontal="center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udit NZ" xfId="43"/>
    <cellStyle name="Audit NZ 2" xfId="49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omma 4" xfId="45"/>
    <cellStyle name="Comma 7" xfId="46"/>
    <cellStyle name="Currency" xfId="48" builtinId="4"/>
    <cellStyle name="Currency 4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Linked Cell 2" xfId="50"/>
    <cellStyle name="Neutral" xfId="8" builtinId="28" customBuiltin="1"/>
    <cellStyle name="Normal" xfId="0" builtinId="0"/>
    <cellStyle name="Normal 3" xfId="47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30" formatCode="@"/>
      <fill>
        <patternFill patternType="solid">
          <fgColor indexed="64"/>
          <bgColor rgb="FFC0C0C0"/>
        </patternFill>
      </fill>
    </dxf>
  </dxfs>
  <tableStyles count="0" defaultTableStyle="TableStyleMedium2" defaultPivotStyle="PivotStyleLight16"/>
  <colors>
    <mruColors>
      <color rgb="FF00FFFF"/>
      <color rgb="FFCCFFFF"/>
      <color rgb="FFCCCCFF"/>
      <color rgb="FFFFCCFF"/>
      <color rgb="FFFF99FF"/>
      <color rgb="FF66FF66"/>
      <color rgb="FFFFFFFF"/>
      <color rgb="FFDDDDDD"/>
      <color rgb="FFFF66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26.emf"/><Relationship Id="rId13" Type="http://schemas.openxmlformats.org/officeDocument/2006/relationships/image" Target="../media/image21.emf"/><Relationship Id="rId18" Type="http://schemas.openxmlformats.org/officeDocument/2006/relationships/image" Target="../media/image16.emf"/><Relationship Id="rId26" Type="http://schemas.openxmlformats.org/officeDocument/2006/relationships/image" Target="../media/image8.emf"/><Relationship Id="rId3" Type="http://schemas.openxmlformats.org/officeDocument/2006/relationships/image" Target="../media/image31.emf"/><Relationship Id="rId21" Type="http://schemas.openxmlformats.org/officeDocument/2006/relationships/image" Target="../media/image13.emf"/><Relationship Id="rId7" Type="http://schemas.openxmlformats.org/officeDocument/2006/relationships/image" Target="../media/image27.emf"/><Relationship Id="rId12" Type="http://schemas.openxmlformats.org/officeDocument/2006/relationships/image" Target="../media/image22.emf"/><Relationship Id="rId17" Type="http://schemas.openxmlformats.org/officeDocument/2006/relationships/image" Target="../media/image17.emf"/><Relationship Id="rId25" Type="http://schemas.openxmlformats.org/officeDocument/2006/relationships/image" Target="../media/image9.emf"/><Relationship Id="rId2" Type="http://schemas.openxmlformats.org/officeDocument/2006/relationships/image" Target="../media/image32.emf"/><Relationship Id="rId16" Type="http://schemas.openxmlformats.org/officeDocument/2006/relationships/image" Target="../media/image18.emf"/><Relationship Id="rId20" Type="http://schemas.openxmlformats.org/officeDocument/2006/relationships/image" Target="../media/image14.emf"/><Relationship Id="rId29" Type="http://schemas.openxmlformats.org/officeDocument/2006/relationships/image" Target="../media/image5.emf"/><Relationship Id="rId1" Type="http://schemas.openxmlformats.org/officeDocument/2006/relationships/image" Target="../media/image2.emf"/><Relationship Id="rId6" Type="http://schemas.openxmlformats.org/officeDocument/2006/relationships/image" Target="../media/image28.emf"/><Relationship Id="rId11" Type="http://schemas.openxmlformats.org/officeDocument/2006/relationships/image" Target="../media/image23.emf"/><Relationship Id="rId24" Type="http://schemas.openxmlformats.org/officeDocument/2006/relationships/image" Target="../media/image10.emf"/><Relationship Id="rId32" Type="http://schemas.openxmlformats.org/officeDocument/2006/relationships/image" Target="../media/image1.emf"/><Relationship Id="rId5" Type="http://schemas.openxmlformats.org/officeDocument/2006/relationships/image" Target="../media/image29.emf"/><Relationship Id="rId15" Type="http://schemas.openxmlformats.org/officeDocument/2006/relationships/image" Target="../media/image19.emf"/><Relationship Id="rId23" Type="http://schemas.openxmlformats.org/officeDocument/2006/relationships/image" Target="../media/image11.emf"/><Relationship Id="rId28" Type="http://schemas.openxmlformats.org/officeDocument/2006/relationships/image" Target="../media/image6.emf"/><Relationship Id="rId10" Type="http://schemas.openxmlformats.org/officeDocument/2006/relationships/image" Target="../media/image24.emf"/><Relationship Id="rId19" Type="http://schemas.openxmlformats.org/officeDocument/2006/relationships/image" Target="../media/image15.emf"/><Relationship Id="rId31" Type="http://schemas.openxmlformats.org/officeDocument/2006/relationships/image" Target="../media/image3.emf"/><Relationship Id="rId4" Type="http://schemas.openxmlformats.org/officeDocument/2006/relationships/image" Target="../media/image30.emf"/><Relationship Id="rId9" Type="http://schemas.openxmlformats.org/officeDocument/2006/relationships/image" Target="../media/image25.emf"/><Relationship Id="rId14" Type="http://schemas.openxmlformats.org/officeDocument/2006/relationships/image" Target="../media/image20.emf"/><Relationship Id="rId22" Type="http://schemas.openxmlformats.org/officeDocument/2006/relationships/image" Target="../media/image12.emf"/><Relationship Id="rId27" Type="http://schemas.openxmlformats.org/officeDocument/2006/relationships/image" Target="../media/image7.emf"/><Relationship Id="rId30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914400</xdr:colOff>
          <xdr:row>1</xdr:row>
          <xdr:rowOff>38100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Table1" displayName="Table1" ref="A1:S561" totalsRowCount="1" headerRowDxfId="22" dataDxfId="21">
  <autoFilter ref="A1:S560">
    <filterColumn colId="7">
      <filters>
        <filter val="156.22"/>
        <filter val="-156.22"/>
        <filter val="156.23"/>
        <filter val="-156.23"/>
      </filters>
    </filterColumn>
  </autoFilter>
  <tableColumns count="19">
    <tableColumn id="1" name="Posting Date" dataDxfId="20"/>
    <tableColumn id="2" name="Document Date" dataDxfId="19"/>
    <tableColumn id="3" name="Document Type" dataDxfId="18"/>
    <tableColumn id="4" name="Document No." dataDxfId="17"/>
    <tableColumn id="5" name="G/L Account No." dataDxfId="16"/>
    <tableColumn id="6" name="Description" dataDxfId="15"/>
    <tableColumn id="7" name="External Document No." dataDxfId="14"/>
    <tableColumn id="8" name="Amount" totalsRowFunction="sum" dataDxfId="13" totalsRowDxfId="12" dataCellStyle="Comma"/>
    <tableColumn id="9" name="Cost Centre Code" dataDxfId="11" totalsRowDxfId="10"/>
    <tableColumn id="10" name="Job Code" dataDxfId="9"/>
    <tableColumn id="11" name="Task Code" dataDxfId="8"/>
    <tableColumn id="12" name="Gen. Posting Type" dataDxfId="7"/>
    <tableColumn id="13" name="Gen. Bus. Posting Group" dataDxfId="6"/>
    <tableColumn id="14" name="Gen. Prod. Posting Group" dataDxfId="5"/>
    <tableColumn id="15" name="Bal. Account Type" dataDxfId="4"/>
    <tableColumn id="16" name="Bal. Account No." dataDxfId="3"/>
    <tableColumn id="17" name="Source No." dataDxfId="2"/>
    <tableColumn id="18" name="Source Name" dataDxfId="1"/>
    <tableColumn id="19" name="Source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7.emf"/><Relationship Id="rId21" Type="http://schemas.openxmlformats.org/officeDocument/2006/relationships/image" Target="../media/image9.emf"/><Relationship Id="rId34" Type="http://schemas.openxmlformats.org/officeDocument/2006/relationships/image" Target="../media/image15.emf"/><Relationship Id="rId42" Type="http://schemas.openxmlformats.org/officeDocument/2006/relationships/image" Target="../media/image18.emf"/><Relationship Id="rId47" Type="http://schemas.openxmlformats.org/officeDocument/2006/relationships/control" Target="../activeX/activeX24.xml"/><Relationship Id="rId50" Type="http://schemas.openxmlformats.org/officeDocument/2006/relationships/image" Target="../media/image22.emf"/><Relationship Id="rId55" Type="http://schemas.openxmlformats.org/officeDocument/2006/relationships/control" Target="../activeX/activeX29.xml"/><Relationship Id="rId63" Type="http://schemas.openxmlformats.org/officeDocument/2006/relationships/control" Target="../activeX/activeX35.xml"/><Relationship Id="rId68" Type="http://schemas.openxmlformats.org/officeDocument/2006/relationships/image" Target="../media/image27.emf"/><Relationship Id="rId76" Type="http://schemas.openxmlformats.org/officeDocument/2006/relationships/image" Target="../media/image31.emf"/><Relationship Id="rId7" Type="http://schemas.openxmlformats.org/officeDocument/2006/relationships/image" Target="../media/image2.emf"/><Relationship Id="rId71" Type="http://schemas.openxmlformats.org/officeDocument/2006/relationships/control" Target="../activeX/activeX40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control" Target="../activeX/activeX18.xml"/><Relationship Id="rId40" Type="http://schemas.openxmlformats.org/officeDocument/2006/relationships/control" Target="../activeX/activeX20.xml"/><Relationship Id="rId45" Type="http://schemas.openxmlformats.org/officeDocument/2006/relationships/control" Target="../activeX/activeX23.xml"/><Relationship Id="rId53" Type="http://schemas.openxmlformats.org/officeDocument/2006/relationships/control" Target="../activeX/activeX27.xml"/><Relationship Id="rId58" Type="http://schemas.openxmlformats.org/officeDocument/2006/relationships/control" Target="../activeX/activeX32.xml"/><Relationship Id="rId66" Type="http://schemas.openxmlformats.org/officeDocument/2006/relationships/control" Target="../activeX/activeX37.xml"/><Relationship Id="rId74" Type="http://schemas.openxmlformats.org/officeDocument/2006/relationships/image" Target="../media/image30.emf"/><Relationship Id="rId79" Type="http://schemas.openxmlformats.org/officeDocument/2006/relationships/control" Target="../activeX/activeX44.xml"/><Relationship Id="rId5" Type="http://schemas.openxmlformats.org/officeDocument/2006/relationships/image" Target="../media/image1.emf"/><Relationship Id="rId61" Type="http://schemas.openxmlformats.org/officeDocument/2006/relationships/control" Target="../activeX/activeX34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4" Type="http://schemas.openxmlformats.org/officeDocument/2006/relationships/image" Target="../media/image19.emf"/><Relationship Id="rId52" Type="http://schemas.openxmlformats.org/officeDocument/2006/relationships/image" Target="../media/image23.emf"/><Relationship Id="rId60" Type="http://schemas.openxmlformats.org/officeDocument/2006/relationships/image" Target="../media/image24.emf"/><Relationship Id="rId65" Type="http://schemas.openxmlformats.org/officeDocument/2006/relationships/image" Target="../media/image26.emf"/><Relationship Id="rId73" Type="http://schemas.openxmlformats.org/officeDocument/2006/relationships/control" Target="../activeX/activeX41.xml"/><Relationship Id="rId78" Type="http://schemas.openxmlformats.org/officeDocument/2006/relationships/image" Target="../media/image32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control" Target="../activeX/activeX17.xml"/><Relationship Id="rId43" Type="http://schemas.openxmlformats.org/officeDocument/2006/relationships/control" Target="../activeX/activeX22.xml"/><Relationship Id="rId48" Type="http://schemas.openxmlformats.org/officeDocument/2006/relationships/image" Target="../media/image21.emf"/><Relationship Id="rId56" Type="http://schemas.openxmlformats.org/officeDocument/2006/relationships/control" Target="../activeX/activeX30.xml"/><Relationship Id="rId64" Type="http://schemas.openxmlformats.org/officeDocument/2006/relationships/control" Target="../activeX/activeX36.xml"/><Relationship Id="rId69" Type="http://schemas.openxmlformats.org/officeDocument/2006/relationships/control" Target="../activeX/activeX39.xml"/><Relationship Id="rId77" Type="http://schemas.openxmlformats.org/officeDocument/2006/relationships/control" Target="../activeX/activeX43.xml"/><Relationship Id="rId8" Type="http://schemas.openxmlformats.org/officeDocument/2006/relationships/control" Target="../activeX/activeX3.xml"/><Relationship Id="rId51" Type="http://schemas.openxmlformats.org/officeDocument/2006/relationships/control" Target="../activeX/activeX26.xml"/><Relationship Id="rId72" Type="http://schemas.openxmlformats.org/officeDocument/2006/relationships/image" Target="../media/image29.emf"/><Relationship Id="rId80" Type="http://schemas.openxmlformats.org/officeDocument/2006/relationships/control" Target="../activeX/activeX45.xml"/><Relationship Id="rId3" Type="http://schemas.openxmlformats.org/officeDocument/2006/relationships/vmlDrawing" Target="../drawings/vmlDrawing4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control" Target="../activeX/activeX16.xml"/><Relationship Id="rId38" Type="http://schemas.openxmlformats.org/officeDocument/2006/relationships/control" Target="../activeX/activeX19.xml"/><Relationship Id="rId46" Type="http://schemas.openxmlformats.org/officeDocument/2006/relationships/image" Target="../media/image20.emf"/><Relationship Id="rId59" Type="http://schemas.openxmlformats.org/officeDocument/2006/relationships/control" Target="../activeX/activeX33.xml"/><Relationship Id="rId67" Type="http://schemas.openxmlformats.org/officeDocument/2006/relationships/control" Target="../activeX/activeX38.xml"/><Relationship Id="rId20" Type="http://schemas.openxmlformats.org/officeDocument/2006/relationships/control" Target="../activeX/activeX9.xml"/><Relationship Id="rId41" Type="http://schemas.openxmlformats.org/officeDocument/2006/relationships/control" Target="../activeX/activeX21.xml"/><Relationship Id="rId54" Type="http://schemas.openxmlformats.org/officeDocument/2006/relationships/control" Target="../activeX/activeX28.xml"/><Relationship Id="rId62" Type="http://schemas.openxmlformats.org/officeDocument/2006/relationships/image" Target="../media/image25.emf"/><Relationship Id="rId70" Type="http://schemas.openxmlformats.org/officeDocument/2006/relationships/image" Target="../media/image28.emf"/><Relationship Id="rId75" Type="http://schemas.openxmlformats.org/officeDocument/2006/relationships/control" Target="../activeX/activeX42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image" Target="../media/image16.emf"/><Relationship Id="rId49" Type="http://schemas.openxmlformats.org/officeDocument/2006/relationships/control" Target="../activeX/activeX25.xml"/><Relationship Id="rId57" Type="http://schemas.openxmlformats.org/officeDocument/2006/relationships/control" Target="../activeX/activeX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6"/>
  <sheetViews>
    <sheetView showGridLines="0" tabSelected="1" view="pageBreakPreview" topLeftCell="A25" zoomScaleNormal="100" zoomScaleSheetLayoutView="100" workbookViewId="0">
      <selection activeCell="I39" sqref="I39"/>
    </sheetView>
  </sheetViews>
  <sheetFormatPr defaultRowHeight="15"/>
  <cols>
    <col min="1" max="1" width="35.140625" bestFit="1" customWidth="1"/>
    <col min="2" max="2" width="26.85546875" customWidth="1"/>
    <col min="3" max="3" width="98.42578125" customWidth="1"/>
    <col min="4" max="4" width="14.42578125" customWidth="1"/>
    <col min="5" max="5" width="9.140625" customWidth="1"/>
    <col min="6" max="34" width="9.140625" style="75"/>
  </cols>
  <sheetData>
    <row r="1" spans="1:34" ht="18.75">
      <c r="A1" s="969" t="s">
        <v>19</v>
      </c>
      <c r="B1" s="970"/>
      <c r="C1" s="971"/>
      <c r="D1" s="75"/>
    </row>
    <row r="2" spans="1:34" s="867" customFormat="1" ht="15.75">
      <c r="A2" s="853" t="s">
        <v>1640</v>
      </c>
      <c r="B2" s="972" t="s">
        <v>1648</v>
      </c>
      <c r="C2" s="973"/>
    </row>
    <row r="3" spans="1:34" s="867" customFormat="1" ht="15.75">
      <c r="A3" s="868" t="s">
        <v>20</v>
      </c>
      <c r="B3" s="869" t="s">
        <v>21</v>
      </c>
      <c r="C3" s="870"/>
    </row>
    <row r="4" spans="1:34" s="5" customFormat="1">
      <c r="A4" s="21" t="s">
        <v>5</v>
      </c>
      <c r="B4" s="22" t="s">
        <v>22</v>
      </c>
      <c r="C4" s="64" t="s">
        <v>8</v>
      </c>
      <c r="D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</row>
    <row r="5" spans="1:34" s="7" customFormat="1">
      <c r="A5" s="863" t="s">
        <v>1642</v>
      </c>
      <c r="B5" s="864">
        <f>803.66+772.61+2845.62</f>
        <v>4421.8899999999994</v>
      </c>
      <c r="C5" s="861" t="s">
        <v>1681</v>
      </c>
      <c r="D5" s="865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</row>
    <row r="6" spans="1:34" s="7" customFormat="1">
      <c r="A6" s="863" t="s">
        <v>1642</v>
      </c>
      <c r="B6" s="864">
        <f>730.42+523.82+1108.27</f>
        <v>2362.5100000000002</v>
      </c>
      <c r="C6" s="861" t="s">
        <v>1683</v>
      </c>
      <c r="D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</row>
    <row r="7" spans="1:34" s="7" customFormat="1">
      <c r="A7" s="863" t="s">
        <v>1642</v>
      </c>
      <c r="B7" s="864">
        <f>104.69+501.26+639.5</f>
        <v>1245.45</v>
      </c>
      <c r="C7" s="861" t="s">
        <v>1684</v>
      </c>
      <c r="D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</row>
    <row r="8" spans="1:34" s="7" customFormat="1">
      <c r="A8" s="866"/>
      <c r="B8" s="864"/>
      <c r="C8" s="862" t="s">
        <v>1682</v>
      </c>
      <c r="D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</row>
    <row r="9" spans="1:34" s="97" customFormat="1" ht="8.1" customHeight="1">
      <c r="A9" s="178"/>
      <c r="B9" s="176"/>
      <c r="C9" s="175"/>
      <c r="D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</row>
    <row r="10" spans="1:34" s="5" customFormat="1">
      <c r="A10" s="24"/>
      <c r="B10" s="106">
        <f>SUM(B5:B9)</f>
        <v>8029.8499999999995</v>
      </c>
      <c r="C10" s="25"/>
      <c r="D10" s="115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</row>
    <row r="11" spans="1:34" ht="15.75">
      <c r="A11" s="871" t="s">
        <v>1644</v>
      </c>
      <c r="B11" s="872" t="s">
        <v>22</v>
      </c>
      <c r="C11" s="873"/>
      <c r="D11" s="75"/>
    </row>
    <row r="12" spans="1:34" ht="18.75">
      <c r="A12" s="969" t="s">
        <v>19</v>
      </c>
      <c r="B12" s="970"/>
      <c r="C12" s="971"/>
      <c r="D12" s="75"/>
    </row>
    <row r="13" spans="1:34" s="867" customFormat="1" ht="15.75" customHeight="1">
      <c r="A13" s="853" t="s">
        <v>1640</v>
      </c>
      <c r="B13" s="972" t="s">
        <v>1648</v>
      </c>
      <c r="C13" s="973"/>
    </row>
    <row r="14" spans="1:34" s="867" customFormat="1" ht="15.75">
      <c r="A14" s="868" t="s">
        <v>74</v>
      </c>
      <c r="B14" s="869" t="s">
        <v>21</v>
      </c>
      <c r="C14" s="870"/>
    </row>
    <row r="15" spans="1:34" s="5" customFormat="1">
      <c r="A15" s="21" t="s">
        <v>5</v>
      </c>
      <c r="B15" s="22" t="s">
        <v>22</v>
      </c>
      <c r="C15" s="64" t="s">
        <v>8</v>
      </c>
      <c r="D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</row>
    <row r="16" spans="1:34" s="97" customFormat="1">
      <c r="A16" s="404" t="s">
        <v>689</v>
      </c>
      <c r="B16" s="367">
        <f>36.3+692.08+11.5+11.5</f>
        <v>751.38</v>
      </c>
      <c r="C16" s="799" t="s">
        <v>146</v>
      </c>
      <c r="D16" s="177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</row>
    <row r="17" spans="1:34" s="97" customFormat="1">
      <c r="A17" s="404" t="s">
        <v>689</v>
      </c>
      <c r="B17" s="740">
        <v>59.13</v>
      </c>
      <c r="C17" s="494" t="s">
        <v>151</v>
      </c>
      <c r="D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</row>
    <row r="18" spans="1:34" s="97" customFormat="1">
      <c r="A18" s="404" t="s">
        <v>689</v>
      </c>
      <c r="B18" s="740">
        <v>371.51</v>
      </c>
      <c r="C18" s="494" t="s">
        <v>148</v>
      </c>
      <c r="D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</row>
    <row r="19" spans="1:34" s="97" customFormat="1">
      <c r="A19" s="407">
        <v>43412</v>
      </c>
      <c r="B19" s="367">
        <v>131.65</v>
      </c>
      <c r="C19" s="799" t="s">
        <v>152</v>
      </c>
      <c r="D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</row>
    <row r="20" spans="1:34" s="97" customFormat="1">
      <c r="A20" s="407">
        <v>43412</v>
      </c>
      <c r="B20" s="367">
        <v>53.82</v>
      </c>
      <c r="C20" s="799" t="s">
        <v>153</v>
      </c>
      <c r="D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</row>
    <row r="21" spans="1:34" s="97" customFormat="1" ht="15" customHeight="1">
      <c r="A21" s="408">
        <v>43413</v>
      </c>
      <c r="B21" s="740">
        <v>110.23</v>
      </c>
      <c r="C21" s="494" t="s">
        <v>152</v>
      </c>
      <c r="D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</row>
    <row r="22" spans="1:34" s="97" customFormat="1" ht="15" customHeight="1">
      <c r="A22" s="408"/>
      <c r="B22" s="740"/>
      <c r="C22" s="494"/>
      <c r="D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</row>
    <row r="23" spans="1:34" s="75" customFormat="1" ht="15.75">
      <c r="A23" s="851"/>
      <c r="B23" s="856">
        <f>SUM(B16:B22)</f>
        <v>1477.72</v>
      </c>
      <c r="C23" s="852" t="s">
        <v>691</v>
      </c>
    </row>
    <row r="24" spans="1:34" s="877" customFormat="1" ht="18" customHeight="1">
      <c r="A24" s="874" t="s">
        <v>1643</v>
      </c>
      <c r="B24" s="875" t="s">
        <v>22</v>
      </c>
      <c r="C24" s="876"/>
      <c r="D24" s="99"/>
      <c r="E24" s="75"/>
    </row>
    <row r="25" spans="1:34" ht="18.75">
      <c r="A25" s="969" t="s">
        <v>19</v>
      </c>
      <c r="B25" s="970"/>
      <c r="C25" s="971"/>
      <c r="D25" s="75"/>
    </row>
    <row r="26" spans="1:34" ht="15.75" customHeight="1">
      <c r="A26" s="853" t="s">
        <v>1640</v>
      </c>
      <c r="B26" s="972" t="s">
        <v>1648</v>
      </c>
      <c r="C26" s="973"/>
      <c r="D26" s="75"/>
      <c r="E26" s="75"/>
    </row>
    <row r="27" spans="1:34" s="867" customFormat="1" ht="15.75">
      <c r="A27" s="878" t="s">
        <v>29</v>
      </c>
      <c r="B27" s="879" t="s">
        <v>21</v>
      </c>
      <c r="C27" s="880"/>
    </row>
    <row r="28" spans="1:34" s="5" customFormat="1">
      <c r="A28" s="26" t="s">
        <v>5</v>
      </c>
      <c r="B28" s="22" t="s">
        <v>22</v>
      </c>
      <c r="C28" s="64" t="s">
        <v>8</v>
      </c>
      <c r="D28" s="6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</row>
    <row r="29" spans="1:34" s="23" customFormat="1">
      <c r="A29" s="391">
        <v>43313</v>
      </c>
      <c r="B29" s="843">
        <f>239.04+261.5+17.74+37.36</f>
        <v>555.64</v>
      </c>
      <c r="C29" s="857" t="s">
        <v>1646</v>
      </c>
      <c r="D29" s="75"/>
      <c r="E29" s="38"/>
    </row>
    <row r="30" spans="1:34" s="23" customFormat="1">
      <c r="A30" s="456">
        <v>43332</v>
      </c>
      <c r="B30" s="844">
        <v>226.2</v>
      </c>
      <c r="C30" s="802" t="s">
        <v>1645</v>
      </c>
      <c r="D30" s="75"/>
      <c r="E30" s="38"/>
    </row>
    <row r="31" spans="1:34" s="23" customFormat="1">
      <c r="A31" s="391">
        <v>43333</v>
      </c>
      <c r="B31" s="843">
        <v>266</v>
      </c>
      <c r="C31" s="802" t="s">
        <v>1645</v>
      </c>
      <c r="D31" s="75"/>
      <c r="E31" s="38"/>
    </row>
    <row r="32" spans="1:34" s="23" customFormat="1">
      <c r="A32" s="462" t="s">
        <v>1254</v>
      </c>
      <c r="B32" s="740">
        <f>202.7+388.5-0.01+3.47</f>
        <v>594.66000000000008</v>
      </c>
      <c r="C32" s="802" t="s">
        <v>1647</v>
      </c>
      <c r="D32" s="75"/>
      <c r="E32" s="38"/>
    </row>
    <row r="33" spans="1:34" s="23" customFormat="1">
      <c r="A33" s="462" t="s">
        <v>1253</v>
      </c>
      <c r="B33" s="367">
        <f>28.82+31.29+336.7</f>
        <v>396.81</v>
      </c>
      <c r="C33" s="858" t="s">
        <v>1673</v>
      </c>
      <c r="D33" s="75"/>
      <c r="E33" s="38"/>
    </row>
    <row r="34" spans="1:34" s="23" customFormat="1">
      <c r="A34" s="407">
        <v>43444</v>
      </c>
      <c r="B34" s="367">
        <f>142.8+259.88</f>
        <v>402.68</v>
      </c>
      <c r="C34" s="802" t="s">
        <v>1672</v>
      </c>
      <c r="D34" s="75"/>
      <c r="E34" s="38"/>
    </row>
    <row r="35" spans="1:34" s="23" customFormat="1">
      <c r="A35" s="458">
        <v>43446</v>
      </c>
      <c r="B35" s="367">
        <v>122.5</v>
      </c>
      <c r="C35" s="802" t="s">
        <v>1672</v>
      </c>
      <c r="D35" s="75"/>
      <c r="E35" s="38"/>
    </row>
    <row r="36" spans="1:34" s="97" customFormat="1" ht="12.75">
      <c r="A36" s="178"/>
      <c r="B36" s="176"/>
      <c r="C36" s="175"/>
      <c r="D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</row>
    <row r="37" spans="1:34" s="5" customFormat="1">
      <c r="A37" s="171"/>
      <c r="B37" s="172">
        <f>SUM(B29:B36)</f>
        <v>2564.4899999999998</v>
      </c>
      <c r="C37" s="173"/>
      <c r="D37" s="75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</row>
    <row r="38" spans="1:34" ht="15.75">
      <c r="A38" s="881" t="s">
        <v>30</v>
      </c>
      <c r="B38" s="872" t="s">
        <v>22</v>
      </c>
      <c r="C38" s="882"/>
      <c r="D38" s="75"/>
      <c r="E38" s="75"/>
    </row>
    <row r="39" spans="1:34" s="78" customFormat="1" ht="18.75">
      <c r="A39" s="969" t="s">
        <v>19</v>
      </c>
      <c r="B39" s="970"/>
      <c r="C39" s="971"/>
      <c r="D39" s="79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</row>
    <row r="40" spans="1:34" ht="15.75" customHeight="1">
      <c r="A40" s="77" t="s">
        <v>311</v>
      </c>
      <c r="B40" s="967" t="s">
        <v>1641</v>
      </c>
      <c r="C40" s="968"/>
      <c r="D40" s="80"/>
    </row>
    <row r="41" spans="1:34" s="227" customFormat="1" ht="15.75">
      <c r="A41" s="868" t="s">
        <v>16</v>
      </c>
      <c r="B41" s="869" t="s">
        <v>21</v>
      </c>
      <c r="C41" s="883"/>
      <c r="D41" s="854"/>
    </row>
    <row r="42" spans="1:34" s="5" customFormat="1">
      <c r="A42" s="27" t="s">
        <v>5</v>
      </c>
      <c r="B42" s="22" t="s">
        <v>22</v>
      </c>
      <c r="C42" s="64" t="s">
        <v>8</v>
      </c>
      <c r="D42" s="81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</row>
    <row r="43" spans="1:34" s="5" customFormat="1" ht="15.75" customHeight="1">
      <c r="A43" s="849" t="s">
        <v>506</v>
      </c>
      <c r="B43" s="841">
        <v>672.17</v>
      </c>
      <c r="C43" s="802" t="s">
        <v>567</v>
      </c>
      <c r="D43" s="82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</row>
    <row r="44" spans="1:34" s="145" customFormat="1">
      <c r="A44" s="458" t="s">
        <v>667</v>
      </c>
      <c r="B44" s="841">
        <v>1521.74</v>
      </c>
      <c r="C44" s="802" t="s">
        <v>1631</v>
      </c>
      <c r="D44" s="81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spans="1:34" s="5" customFormat="1">
      <c r="A45" s="391">
        <v>43308</v>
      </c>
      <c r="B45" s="842">
        <v>452.17</v>
      </c>
      <c r="C45" s="855" t="s">
        <v>677</v>
      </c>
      <c r="D45" s="81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</row>
    <row r="46" spans="1:34" s="5" customFormat="1">
      <c r="A46" s="468">
        <v>43326</v>
      </c>
      <c r="B46" s="859">
        <v>105.46</v>
      </c>
      <c r="C46" s="802" t="s">
        <v>1674</v>
      </c>
      <c r="D46" s="81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</row>
    <row r="47" spans="1:34" s="5" customFormat="1">
      <c r="A47" s="408" t="s">
        <v>1685</v>
      </c>
      <c r="B47" s="860">
        <v>403</v>
      </c>
      <c r="C47" s="855" t="s">
        <v>1675</v>
      </c>
      <c r="D47" s="81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</row>
    <row r="48" spans="1:34" s="97" customFormat="1" ht="12.75">
      <c r="A48" s="178"/>
      <c r="B48" s="176"/>
      <c r="C48" s="175"/>
      <c r="D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</row>
    <row r="49" spans="1:34" s="5" customFormat="1">
      <c r="A49" s="168"/>
      <c r="B49" s="169">
        <f>SUM(B43:B48)</f>
        <v>3154.54</v>
      </c>
      <c r="C49" s="170"/>
      <c r="D49" s="82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</row>
    <row r="50" spans="1:34" s="28" customFormat="1" ht="15.75">
      <c r="A50" s="884" t="s">
        <v>124</v>
      </c>
      <c r="B50" s="872" t="s">
        <v>22</v>
      </c>
      <c r="C50" s="885"/>
      <c r="D50" s="83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</row>
    <row r="51" spans="1:34" ht="18.75">
      <c r="A51" s="969" t="s">
        <v>19</v>
      </c>
      <c r="B51" s="970"/>
      <c r="C51" s="970"/>
      <c r="D51" s="971"/>
    </row>
    <row r="52" spans="1:34" ht="15.75" customHeight="1">
      <c r="A52" s="77" t="s">
        <v>311</v>
      </c>
      <c r="B52" s="977" t="s">
        <v>1641</v>
      </c>
      <c r="C52" s="977"/>
      <c r="D52" s="978"/>
    </row>
    <row r="53" spans="1:34" s="5" customFormat="1">
      <c r="A53" s="974" t="s">
        <v>31</v>
      </c>
      <c r="B53" s="975"/>
      <c r="C53" s="975"/>
      <c r="D53" s="976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</row>
    <row r="54" spans="1:34" s="5" customFormat="1">
      <c r="A54" s="979" t="s">
        <v>32</v>
      </c>
      <c r="B54" s="980"/>
      <c r="C54" s="980"/>
      <c r="D54" s="981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</row>
    <row r="55" spans="1:34" s="5" customFormat="1">
      <c r="A55" s="982" t="s">
        <v>33</v>
      </c>
      <c r="B55" s="983"/>
      <c r="C55" s="983"/>
      <c r="D55" s="984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</row>
    <row r="56" spans="1:34" s="5" customFormat="1" ht="30">
      <c r="A56" s="27" t="s">
        <v>5</v>
      </c>
      <c r="B56" s="63" t="s">
        <v>34</v>
      </c>
      <c r="C56" s="63" t="s">
        <v>35</v>
      </c>
      <c r="D56" s="64" t="s">
        <v>36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</row>
    <row r="57" spans="1:34">
      <c r="A57" s="112"/>
      <c r="B57" s="113"/>
      <c r="C57" s="113"/>
      <c r="D57" s="114"/>
    </row>
    <row r="58" spans="1:34">
      <c r="A58" s="85"/>
      <c r="B58" s="86"/>
      <c r="C58" s="86"/>
      <c r="D58" s="87">
        <v>0</v>
      </c>
    </row>
    <row r="59" spans="1:34" s="28" customFormat="1" ht="15.75">
      <c r="A59" s="974" t="s">
        <v>37</v>
      </c>
      <c r="B59" s="975"/>
      <c r="C59" s="975"/>
      <c r="D59" s="976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</row>
    <row r="60" spans="1:34" s="5" customFormat="1" ht="30">
      <c r="A60" s="21" t="s">
        <v>5</v>
      </c>
      <c r="B60" s="63" t="s">
        <v>34</v>
      </c>
      <c r="C60" s="63" t="s">
        <v>38</v>
      </c>
      <c r="D60" s="64" t="s">
        <v>39</v>
      </c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</row>
    <row r="61" spans="1:34" s="5" customFormat="1">
      <c r="A61" s="124"/>
      <c r="B61" s="125"/>
      <c r="C61" s="125"/>
      <c r="D61" s="126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</row>
    <row r="62" spans="1:34">
      <c r="A62" s="29" t="s">
        <v>4</v>
      </c>
      <c r="B62" s="88" t="s">
        <v>4</v>
      </c>
      <c r="C62" s="88" t="s">
        <v>4</v>
      </c>
      <c r="D62" s="89">
        <v>0</v>
      </c>
    </row>
    <row r="63" spans="1:34">
      <c r="A63" s="20"/>
      <c r="B63" s="20"/>
      <c r="C63" s="20"/>
      <c r="D63" s="20"/>
    </row>
    <row r="64" spans="1:34" s="5" customFormat="1" ht="15.75">
      <c r="A64" s="30"/>
      <c r="B64" s="31">
        <f>B10+B23+B37+B49</f>
        <v>15226.599999999999</v>
      </c>
      <c r="C64" s="30" t="s">
        <v>40</v>
      </c>
      <c r="D64" s="23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</row>
    <row r="65" spans="1:34" s="5" customFormat="1" ht="15.75">
      <c r="A65" s="30"/>
      <c r="B65" s="31"/>
      <c r="C65" s="74"/>
      <c r="D65" s="23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</row>
    <row r="66" spans="1:34" s="5" customFormat="1" ht="15.75">
      <c r="A66" s="30"/>
      <c r="B66" s="31"/>
      <c r="C66" s="30" t="s">
        <v>1649</v>
      </c>
      <c r="D66" s="23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</row>
    <row r="67" spans="1:34" s="5" customFormat="1" ht="15.75">
      <c r="A67" s="30"/>
      <c r="B67" s="31"/>
      <c r="C67" s="74"/>
      <c r="D67" s="23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</row>
    <row r="68" spans="1:34" s="5" customFormat="1" ht="15.75">
      <c r="A68" s="30"/>
      <c r="B68" s="31"/>
      <c r="C68" s="74"/>
      <c r="D68" s="23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</row>
    <row r="69" spans="1:34" s="5" customFormat="1" ht="15.75">
      <c r="A69" s="30"/>
      <c r="B69" s="31"/>
      <c r="C69" s="74"/>
      <c r="D69" s="23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</row>
    <row r="70" spans="1:34" s="5" customFormat="1" ht="15.75">
      <c r="A70" s="30"/>
      <c r="B70" s="31"/>
      <c r="C70" s="74"/>
      <c r="D70" s="23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</row>
    <row r="71" spans="1:34">
      <c r="A71" s="123" t="s">
        <v>121</v>
      </c>
      <c r="B71" s="121" t="s">
        <v>119</v>
      </c>
      <c r="C71" s="123" t="s">
        <v>122</v>
      </c>
      <c r="D71" s="20"/>
    </row>
    <row r="72" spans="1:34">
      <c r="A72" s="20"/>
      <c r="B72" s="20"/>
      <c r="C72" s="20"/>
      <c r="D72" s="20"/>
    </row>
    <row r="73" spans="1:34" s="3" customFormat="1">
      <c r="A73" s="32"/>
      <c r="B73" s="32"/>
      <c r="D73" s="7"/>
      <c r="F73" s="94"/>
      <c r="G73" s="94"/>
      <c r="H73" s="94"/>
      <c r="I73" s="94"/>
      <c r="J73" s="94"/>
      <c r="K73" s="129"/>
      <c r="L73" s="94"/>
      <c r="M73" s="94"/>
      <c r="N73" s="130"/>
      <c r="O73" s="76"/>
      <c r="P73" s="94"/>
      <c r="Q73" s="94"/>
      <c r="R73" s="76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</row>
    <row r="74" spans="1:34" s="3" customFormat="1">
      <c r="A74" s="32"/>
      <c r="B74" s="32"/>
      <c r="D74" s="33"/>
      <c r="F74" s="94"/>
      <c r="G74" s="94"/>
      <c r="H74" s="94"/>
      <c r="I74" s="94"/>
      <c r="J74" s="94"/>
      <c r="K74" s="129"/>
      <c r="L74" s="94"/>
      <c r="M74" s="94"/>
      <c r="N74" s="130"/>
      <c r="O74" s="76"/>
      <c r="P74" s="94"/>
      <c r="Q74" s="94"/>
      <c r="R74" s="76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</row>
    <row r="75" spans="1:34" s="3" customFormat="1">
      <c r="A75" s="32"/>
      <c r="B75" s="32"/>
      <c r="D75" s="7"/>
      <c r="F75" s="94"/>
      <c r="G75" s="94"/>
      <c r="H75" s="94"/>
      <c r="I75" s="94"/>
      <c r="J75" s="94"/>
      <c r="K75" s="129"/>
      <c r="L75" s="94"/>
      <c r="M75" s="94"/>
      <c r="N75" s="130"/>
      <c r="O75" s="76"/>
      <c r="P75" s="94"/>
      <c r="Q75" s="94"/>
      <c r="R75" s="76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</row>
    <row r="76" spans="1:34" s="3" customFormat="1">
      <c r="A76" s="32"/>
      <c r="B76" s="32"/>
      <c r="D76" s="7"/>
      <c r="F76" s="94"/>
      <c r="G76" s="94"/>
      <c r="H76" s="94"/>
      <c r="I76" s="94"/>
      <c r="J76" s="94"/>
      <c r="K76" s="129"/>
      <c r="L76" s="94"/>
      <c r="M76" s="94"/>
      <c r="N76" s="94"/>
      <c r="O76" s="76"/>
      <c r="P76" s="94"/>
      <c r="Q76" s="94"/>
      <c r="R76" s="76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</row>
  </sheetData>
  <mergeCells count="14">
    <mergeCell ref="A59:D59"/>
    <mergeCell ref="A53:D53"/>
    <mergeCell ref="A51:D51"/>
    <mergeCell ref="B52:D52"/>
    <mergeCell ref="A54:D54"/>
    <mergeCell ref="A55:D55"/>
    <mergeCell ref="B40:C40"/>
    <mergeCell ref="A1:C1"/>
    <mergeCell ref="B2:C2"/>
    <mergeCell ref="A25:C25"/>
    <mergeCell ref="B26:C26"/>
    <mergeCell ref="A39:C39"/>
    <mergeCell ref="A12:C12"/>
    <mergeCell ref="B13:C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&amp;C&amp;A Jul18 -Dec18</oddFooter>
  </headerFooter>
  <rowBreaks count="1" manualBreakCount="1">
    <brk id="3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30"/>
  <sheetViews>
    <sheetView showGridLines="0" view="pageBreakPreview" zoomScaleNormal="100" zoomScaleSheetLayoutView="100" workbookViewId="0">
      <selection activeCell="C7" sqref="C7"/>
    </sheetView>
  </sheetViews>
  <sheetFormatPr defaultRowHeight="12.75"/>
  <cols>
    <col min="1" max="1" width="19.28515625" style="8" customWidth="1"/>
    <col min="2" max="2" width="19.7109375" style="153" customWidth="1"/>
    <col min="3" max="3" width="122.140625" style="8" bestFit="1" customWidth="1"/>
    <col min="4" max="4" width="14.7109375" style="90" customWidth="1"/>
    <col min="5" max="6" width="9.140625" style="8"/>
    <col min="7" max="7" width="19.85546875" style="8" bestFit="1" customWidth="1"/>
    <col min="8" max="8" width="9.140625" style="8"/>
    <col min="9" max="9" width="15.5703125" style="8" bestFit="1" customWidth="1"/>
    <col min="10" max="10" width="12.85546875" style="569" customWidth="1"/>
    <col min="11" max="16384" width="9.140625" style="8"/>
  </cols>
  <sheetData>
    <row r="1" spans="1:14" ht="18.75">
      <c r="A1" s="985" t="s">
        <v>6</v>
      </c>
      <c r="B1" s="986"/>
      <c r="C1" s="986"/>
      <c r="D1" s="987"/>
      <c r="G1" s="568"/>
      <c r="H1" s="249"/>
      <c r="I1" s="249"/>
      <c r="J1" s="211"/>
      <c r="K1" s="16"/>
      <c r="L1" s="16"/>
      <c r="M1" s="16"/>
      <c r="N1" s="16"/>
    </row>
    <row r="2" spans="1:14" s="9" customFormat="1" ht="15">
      <c r="A2" s="938" t="s">
        <v>5</v>
      </c>
      <c r="B2" s="915" t="s">
        <v>7</v>
      </c>
      <c r="C2" s="916" t="s">
        <v>8</v>
      </c>
      <c r="D2" s="917" t="s">
        <v>9</v>
      </c>
      <c r="E2" s="9" t="s">
        <v>4</v>
      </c>
      <c r="G2" s="278"/>
      <c r="H2" s="253"/>
      <c r="I2" s="228"/>
      <c r="J2" s="211"/>
      <c r="K2" s="17"/>
      <c r="L2" s="17"/>
      <c r="M2" s="17"/>
      <c r="N2" s="17"/>
    </row>
    <row r="3" spans="1:14" s="9" customFormat="1" ht="15">
      <c r="A3" s="404" t="s">
        <v>687</v>
      </c>
      <c r="B3" s="740">
        <f>12.5+164.42+76.52+10+25</f>
        <v>288.44</v>
      </c>
      <c r="C3" s="831" t="s">
        <v>10</v>
      </c>
      <c r="D3" s="918" t="s">
        <v>158</v>
      </c>
      <c r="G3" s="577"/>
      <c r="H3" s="249"/>
      <c r="I3" s="322"/>
      <c r="J3" s="322"/>
      <c r="K3" s="17"/>
      <c r="L3" s="17"/>
      <c r="M3" s="17"/>
      <c r="N3" s="17"/>
    </row>
    <row r="4" spans="1:14" s="9" customFormat="1" ht="15">
      <c r="A4" s="440" t="s">
        <v>1168</v>
      </c>
      <c r="B4" s="367">
        <f>12.5+201.58+116.21</f>
        <v>330.29</v>
      </c>
      <c r="C4" s="831" t="s">
        <v>10</v>
      </c>
      <c r="D4" s="918" t="s">
        <v>158</v>
      </c>
      <c r="G4" s="577"/>
      <c r="H4" s="249"/>
      <c r="I4" s="214"/>
      <c r="J4" s="214"/>
      <c r="K4" s="17"/>
      <c r="L4" s="17"/>
      <c r="M4" s="17"/>
      <c r="N4" s="17"/>
    </row>
    <row r="5" spans="1:14" s="9" customFormat="1" ht="15">
      <c r="A5" s="407" t="s">
        <v>666</v>
      </c>
      <c r="B5" s="367">
        <f>163.6/2</f>
        <v>81.8</v>
      </c>
      <c r="C5" s="831" t="s">
        <v>10</v>
      </c>
      <c r="D5" s="918" t="s">
        <v>1618</v>
      </c>
      <c r="G5" s="577"/>
      <c r="H5" s="253"/>
      <c r="I5" s="214"/>
      <c r="J5" s="214"/>
      <c r="K5" s="17"/>
      <c r="L5" s="17"/>
      <c r="M5" s="17"/>
      <c r="N5" s="17"/>
    </row>
    <row r="6" spans="1:14" s="9" customFormat="1" ht="15">
      <c r="A6" s="441" t="s">
        <v>1226</v>
      </c>
      <c r="B6" s="367">
        <f>206.25/2</f>
        <v>103.125</v>
      </c>
      <c r="C6" s="832" t="s">
        <v>11</v>
      </c>
      <c r="D6" s="892" t="s">
        <v>1240</v>
      </c>
      <c r="G6" s="579"/>
      <c r="H6" s="332"/>
      <c r="I6" s="333"/>
      <c r="J6" s="322"/>
      <c r="K6" s="17"/>
      <c r="L6" s="17"/>
      <c r="M6" s="17"/>
      <c r="N6" s="17"/>
    </row>
    <row r="7" spans="1:14" s="9" customFormat="1" ht="15">
      <c r="A7" s="919"/>
      <c r="B7" s="907">
        <f>SUM(B3:B6)</f>
        <v>803.65499999999997</v>
      </c>
      <c r="C7" s="833" t="s">
        <v>10</v>
      </c>
      <c r="D7" s="920"/>
      <c r="E7" s="12"/>
      <c r="G7" s="577"/>
      <c r="H7" s="253"/>
      <c r="I7" s="214"/>
      <c r="J7" s="214"/>
      <c r="K7" s="17"/>
      <c r="L7" s="17"/>
      <c r="M7" s="17"/>
      <c r="N7" s="17"/>
    </row>
    <row r="8" spans="1:14" s="9" customFormat="1" ht="15">
      <c r="A8" s="408">
        <v>43490</v>
      </c>
      <c r="B8" s="740">
        <f>274.6+12.5</f>
        <v>287.10000000000002</v>
      </c>
      <c r="C8" s="832" t="s">
        <v>11</v>
      </c>
      <c r="D8" s="918" t="s">
        <v>157</v>
      </c>
      <c r="G8" s="565"/>
      <c r="H8" s="253"/>
      <c r="I8" s="214"/>
      <c r="J8" s="214"/>
      <c r="K8" s="17"/>
      <c r="L8" s="17"/>
      <c r="M8" s="17"/>
      <c r="N8" s="17"/>
    </row>
    <row r="9" spans="1:14" s="9" customFormat="1" ht="15">
      <c r="A9" s="921" t="s">
        <v>667</v>
      </c>
      <c r="B9" s="795">
        <f>288.08+12.5</f>
        <v>300.58</v>
      </c>
      <c r="C9" s="832" t="s">
        <v>11</v>
      </c>
      <c r="D9" s="922" t="s">
        <v>565</v>
      </c>
      <c r="G9" s="577"/>
      <c r="H9" s="249"/>
      <c r="I9" s="214"/>
      <c r="J9" s="214"/>
      <c r="K9" s="17"/>
      <c r="L9" s="17"/>
      <c r="M9" s="17"/>
      <c r="N9" s="17"/>
    </row>
    <row r="10" spans="1:14" s="9" customFormat="1" ht="15">
      <c r="A10" s="407" t="s">
        <v>666</v>
      </c>
      <c r="B10" s="367">
        <f>163.6/2</f>
        <v>81.8</v>
      </c>
      <c r="C10" s="831" t="s">
        <v>10</v>
      </c>
      <c r="D10" s="918" t="s">
        <v>1618</v>
      </c>
      <c r="G10" s="577"/>
      <c r="H10" s="253"/>
      <c r="I10" s="214"/>
      <c r="J10" s="214"/>
      <c r="K10" s="17"/>
      <c r="L10" s="17"/>
      <c r="M10" s="17"/>
      <c r="N10" s="17"/>
    </row>
    <row r="11" spans="1:14" s="9" customFormat="1" ht="15">
      <c r="A11" s="441" t="s">
        <v>1226</v>
      </c>
      <c r="B11" s="367">
        <f>206.25/2</f>
        <v>103.125</v>
      </c>
      <c r="C11" s="832" t="s">
        <v>11</v>
      </c>
      <c r="D11" s="892" t="s">
        <v>1240</v>
      </c>
      <c r="G11" s="579"/>
      <c r="H11" s="332"/>
      <c r="I11" s="333"/>
      <c r="J11" s="322"/>
      <c r="K11" s="17"/>
      <c r="L11" s="17"/>
      <c r="M11" s="17"/>
      <c r="N11" s="17"/>
    </row>
    <row r="12" spans="1:14" s="9" customFormat="1" ht="15">
      <c r="A12" s="408"/>
      <c r="B12" s="886">
        <f>SUM(B8:B11)</f>
        <v>772.60500000000002</v>
      </c>
      <c r="C12" s="834" t="s">
        <v>11</v>
      </c>
      <c r="D12" s="920"/>
      <c r="E12" s="12"/>
      <c r="G12" s="566"/>
      <c r="H12" s="334"/>
      <c r="I12" s="335"/>
      <c r="J12" s="321"/>
      <c r="K12" s="17"/>
      <c r="L12" s="17"/>
      <c r="M12" s="17"/>
      <c r="N12" s="17"/>
    </row>
    <row r="13" spans="1:14" s="563" customFormat="1" ht="15">
      <c r="A13" s="461" t="s">
        <v>669</v>
      </c>
      <c r="B13" s="795">
        <f>829.38+25.2</f>
        <v>854.58</v>
      </c>
      <c r="C13" s="831" t="s">
        <v>12</v>
      </c>
      <c r="D13" s="920" t="s">
        <v>159</v>
      </c>
      <c r="G13" s="565"/>
      <c r="H13" s="253"/>
      <c r="I13" s="321"/>
      <c r="J13" s="321"/>
      <c r="K13" s="580"/>
      <c r="L13" s="580"/>
      <c r="M13" s="580"/>
      <c r="N13" s="580"/>
    </row>
    <row r="14" spans="1:14" s="9" customFormat="1" ht="15">
      <c r="A14" s="408" t="s">
        <v>688</v>
      </c>
      <c r="B14" s="843">
        <f>25.2+403.17+1.71+10+10+192.31+151.6</f>
        <v>793.99</v>
      </c>
      <c r="C14" s="831" t="s">
        <v>12</v>
      </c>
      <c r="D14" s="918" t="s">
        <v>159</v>
      </c>
      <c r="G14" s="577"/>
      <c r="H14" s="249"/>
      <c r="I14" s="214"/>
      <c r="J14" s="214"/>
      <c r="K14" s="17"/>
      <c r="L14" s="17"/>
      <c r="M14" s="17"/>
      <c r="N14" s="17"/>
    </row>
    <row r="15" spans="1:14" s="9" customFormat="1" ht="15">
      <c r="A15" s="408" t="s">
        <v>1169</v>
      </c>
      <c r="B15" s="740">
        <f>20.5+405.44</f>
        <v>425.94</v>
      </c>
      <c r="C15" s="831" t="s">
        <v>12</v>
      </c>
      <c r="D15" s="892" t="s">
        <v>159</v>
      </c>
      <c r="G15" s="565"/>
      <c r="H15" s="253"/>
      <c r="I15" s="214"/>
      <c r="J15" s="214"/>
      <c r="K15" s="17"/>
      <c r="L15" s="17"/>
      <c r="M15" s="17"/>
      <c r="N15" s="17"/>
    </row>
    <row r="16" spans="1:14" s="9" customFormat="1" ht="15">
      <c r="A16" s="407">
        <v>43446</v>
      </c>
      <c r="B16" s="367">
        <f>352.23+12.5</f>
        <v>364.73</v>
      </c>
      <c r="C16" s="831" t="s">
        <v>12</v>
      </c>
      <c r="D16" s="892" t="s">
        <v>159</v>
      </c>
      <c r="G16" s="577"/>
      <c r="H16" s="253"/>
      <c r="I16" s="214"/>
      <c r="J16" s="835"/>
      <c r="K16" s="17"/>
      <c r="L16" s="17"/>
      <c r="M16" s="17"/>
      <c r="N16" s="17"/>
    </row>
    <row r="17" spans="1:14" s="9" customFormat="1" ht="15">
      <c r="A17" s="462" t="s">
        <v>674</v>
      </c>
      <c r="B17" s="795">
        <f>12.5+393.88</f>
        <v>406.38</v>
      </c>
      <c r="C17" s="831" t="s">
        <v>12</v>
      </c>
      <c r="D17" s="920" t="s">
        <v>671</v>
      </c>
      <c r="G17" s="577"/>
      <c r="H17" s="249"/>
      <c r="I17" s="214"/>
      <c r="J17" s="214"/>
      <c r="K17" s="17"/>
      <c r="L17" s="17"/>
      <c r="M17" s="17"/>
      <c r="N17" s="17"/>
    </row>
    <row r="18" spans="1:14" s="9" customFormat="1" ht="15">
      <c r="A18" s="407"/>
      <c r="B18" s="887">
        <f>SUM(B13:B17)</f>
        <v>2845.6200000000003</v>
      </c>
      <c r="C18" s="833" t="s">
        <v>12</v>
      </c>
      <c r="D18" s="892"/>
      <c r="G18" s="565"/>
      <c r="H18" s="253"/>
      <c r="I18" s="214"/>
      <c r="J18" s="214"/>
      <c r="K18" s="17"/>
      <c r="L18" s="17"/>
      <c r="M18" s="17"/>
      <c r="N18" s="17"/>
    </row>
    <row r="19" spans="1:14" s="9" customFormat="1" ht="15">
      <c r="A19" s="404" t="s">
        <v>687</v>
      </c>
      <c r="B19" s="740">
        <v>257.39</v>
      </c>
      <c r="C19" s="832" t="s">
        <v>1532</v>
      </c>
      <c r="D19" s="918" t="s">
        <v>158</v>
      </c>
      <c r="G19" s="566"/>
      <c r="H19" s="336"/>
      <c r="I19" s="335"/>
      <c r="J19" s="214"/>
      <c r="K19" s="17"/>
      <c r="L19" s="17"/>
      <c r="M19" s="17"/>
      <c r="N19" s="17"/>
    </row>
    <row r="20" spans="1:14" s="9" customFormat="1" ht="15">
      <c r="A20" s="440" t="s">
        <v>1168</v>
      </c>
      <c r="B20" s="367">
        <v>134.78</v>
      </c>
      <c r="C20" s="832" t="s">
        <v>1532</v>
      </c>
      <c r="D20" s="918" t="s">
        <v>158</v>
      </c>
      <c r="G20" s="565"/>
      <c r="H20" s="253"/>
      <c r="I20" s="321"/>
      <c r="J20" s="214"/>
      <c r="K20" s="17"/>
      <c r="L20" s="17"/>
      <c r="M20" s="17"/>
      <c r="N20" s="17"/>
    </row>
    <row r="21" spans="1:14" s="9" customFormat="1" ht="15">
      <c r="A21" s="407" t="s">
        <v>666</v>
      </c>
      <c r="B21" s="740">
        <v>152.34</v>
      </c>
      <c r="C21" s="832" t="s">
        <v>1532</v>
      </c>
      <c r="D21" s="918" t="s">
        <v>1165</v>
      </c>
      <c r="G21" s="577"/>
      <c r="H21" s="249"/>
      <c r="I21" s="322"/>
      <c r="J21" s="214"/>
      <c r="K21" s="17"/>
      <c r="L21" s="17"/>
      <c r="M21" s="17"/>
      <c r="N21" s="17"/>
    </row>
    <row r="22" spans="1:14" s="9" customFormat="1" ht="15">
      <c r="A22" s="407">
        <v>43382</v>
      </c>
      <c r="B22" s="367">
        <v>36.35</v>
      </c>
      <c r="C22" s="832" t="s">
        <v>1532</v>
      </c>
      <c r="D22" s="918" t="s">
        <v>158</v>
      </c>
      <c r="G22" s="565"/>
      <c r="H22" s="253"/>
      <c r="I22" s="321"/>
      <c r="J22" s="214"/>
      <c r="K22" s="17"/>
      <c r="L22" s="17"/>
      <c r="M22" s="17"/>
      <c r="N22" s="17"/>
    </row>
    <row r="23" spans="1:14" s="9" customFormat="1" ht="15">
      <c r="A23" s="407">
        <v>43382</v>
      </c>
      <c r="B23" s="740">
        <v>46.09</v>
      </c>
      <c r="C23" s="832" t="s">
        <v>1532</v>
      </c>
      <c r="D23" s="892" t="s">
        <v>158</v>
      </c>
      <c r="G23" s="577"/>
      <c r="H23" s="253"/>
      <c r="I23" s="321"/>
      <c r="J23" s="322"/>
      <c r="K23" s="17"/>
      <c r="L23" s="17"/>
      <c r="M23" s="17"/>
      <c r="N23" s="17"/>
    </row>
    <row r="24" spans="1:14" s="9" customFormat="1" ht="15">
      <c r="A24" s="407">
        <v>43383</v>
      </c>
      <c r="B24" s="367">
        <v>14.52</v>
      </c>
      <c r="C24" s="832" t="s">
        <v>1532</v>
      </c>
      <c r="D24" s="918" t="s">
        <v>158</v>
      </c>
      <c r="G24" s="577"/>
      <c r="H24" s="249"/>
      <c r="I24" s="214"/>
      <c r="J24" s="214"/>
      <c r="K24" s="17"/>
      <c r="L24" s="17"/>
      <c r="M24" s="17"/>
      <c r="N24" s="17"/>
    </row>
    <row r="25" spans="1:14" s="9" customFormat="1" ht="15">
      <c r="A25" s="408">
        <v>43423</v>
      </c>
      <c r="B25" s="367">
        <v>62</v>
      </c>
      <c r="C25" s="832" t="s">
        <v>1532</v>
      </c>
      <c r="D25" s="923" t="s">
        <v>158</v>
      </c>
      <c r="G25" s="565"/>
      <c r="H25" s="253"/>
      <c r="I25" s="214"/>
      <c r="J25" s="214"/>
      <c r="K25" s="17"/>
      <c r="L25" s="17"/>
      <c r="M25" s="17"/>
      <c r="N25" s="17"/>
    </row>
    <row r="26" spans="1:14" s="9" customFormat="1" ht="15">
      <c r="A26" s="408">
        <v>43424</v>
      </c>
      <c r="B26" s="740">
        <v>10.43</v>
      </c>
      <c r="C26" s="832" t="s">
        <v>1532</v>
      </c>
      <c r="D26" s="892" t="s">
        <v>158</v>
      </c>
      <c r="G26" s="577"/>
      <c r="H26" s="249"/>
      <c r="I26" s="214"/>
      <c r="J26" s="214"/>
      <c r="K26" s="17"/>
      <c r="L26" s="17"/>
      <c r="M26" s="17"/>
      <c r="N26" s="17"/>
    </row>
    <row r="27" spans="1:14" s="9" customFormat="1" ht="15">
      <c r="A27" s="408">
        <v>43326</v>
      </c>
      <c r="B27" s="740">
        <v>16.52</v>
      </c>
      <c r="C27" s="832" t="s">
        <v>1532</v>
      </c>
      <c r="D27" s="918" t="s">
        <v>1165</v>
      </c>
      <c r="G27" s="577"/>
      <c r="H27" s="249"/>
      <c r="I27" s="214"/>
      <c r="J27" s="214"/>
      <c r="K27" s="17"/>
      <c r="L27" s="17"/>
      <c r="M27" s="17"/>
      <c r="N27" s="17"/>
    </row>
    <row r="28" spans="1:14" s="9" customFormat="1" ht="15">
      <c r="A28" s="924"/>
      <c r="B28" s="925">
        <f>SUM(B19:B27)</f>
        <v>730.42</v>
      </c>
      <c r="C28" s="834" t="s">
        <v>1532</v>
      </c>
      <c r="D28" s="926"/>
      <c r="E28" s="12"/>
      <c r="G28" s="577"/>
      <c r="H28" s="249"/>
      <c r="I28" s="214"/>
      <c r="J28" s="214"/>
      <c r="K28" s="17"/>
      <c r="L28" s="17"/>
      <c r="M28" s="17"/>
      <c r="N28" s="17"/>
    </row>
    <row r="29" spans="1:14" s="9" customFormat="1" ht="15">
      <c r="A29" s="408" t="s">
        <v>664</v>
      </c>
      <c r="B29" s="367">
        <f>346.17</f>
        <v>346.17</v>
      </c>
      <c r="C29" s="832" t="s">
        <v>13</v>
      </c>
      <c r="D29" s="918" t="s">
        <v>157</v>
      </c>
      <c r="G29" s="579"/>
      <c r="H29" s="332"/>
      <c r="I29" s="333"/>
      <c r="J29" s="214"/>
      <c r="K29" s="17"/>
      <c r="L29" s="17"/>
      <c r="M29" s="17"/>
      <c r="N29" s="17"/>
    </row>
    <row r="30" spans="1:14" s="9" customFormat="1" ht="15">
      <c r="A30" s="408">
        <v>43432</v>
      </c>
      <c r="B30" s="740">
        <v>135.04</v>
      </c>
      <c r="C30" s="832" t="s">
        <v>13</v>
      </c>
      <c r="D30" s="892" t="s">
        <v>1240</v>
      </c>
      <c r="G30" s="566"/>
      <c r="H30" s="334"/>
      <c r="I30" s="335"/>
      <c r="J30" s="214"/>
      <c r="K30" s="17"/>
      <c r="L30" s="17"/>
      <c r="M30" s="17"/>
      <c r="N30" s="17"/>
    </row>
    <row r="31" spans="1:14" s="9" customFormat="1" ht="15">
      <c r="A31" s="408">
        <v>43297</v>
      </c>
      <c r="B31" s="367">
        <v>19.13</v>
      </c>
      <c r="C31" s="832" t="s">
        <v>13</v>
      </c>
      <c r="D31" s="918" t="s">
        <v>157</v>
      </c>
      <c r="G31" s="577"/>
      <c r="H31" s="249"/>
      <c r="I31" s="322"/>
      <c r="J31" s="322"/>
      <c r="K31" s="17"/>
      <c r="L31" s="17"/>
      <c r="M31" s="17"/>
      <c r="N31" s="17"/>
    </row>
    <row r="32" spans="1:14" s="9" customFormat="1" ht="15">
      <c r="A32" s="408">
        <v>43298</v>
      </c>
      <c r="B32" s="367">
        <v>23.48</v>
      </c>
      <c r="C32" s="832" t="s">
        <v>13</v>
      </c>
      <c r="D32" s="918" t="s">
        <v>157</v>
      </c>
      <c r="G32" s="577"/>
      <c r="H32" s="253"/>
      <c r="I32" s="321"/>
      <c r="J32" s="322"/>
      <c r="K32" s="17"/>
      <c r="L32" s="17"/>
      <c r="M32" s="17"/>
      <c r="N32" s="17"/>
    </row>
    <row r="33" spans="1:16379" s="9" customFormat="1" ht="15">
      <c r="A33" s="408"/>
      <c r="B33" s="887">
        <f>SUM(B29:B32)</f>
        <v>523.82000000000005</v>
      </c>
      <c r="C33" s="834" t="s">
        <v>13</v>
      </c>
      <c r="D33" s="923"/>
      <c r="K33" s="17"/>
      <c r="L33" s="17"/>
      <c r="M33" s="17"/>
      <c r="N33" s="17"/>
    </row>
    <row r="34" spans="1:16379" s="13" customFormat="1" ht="15">
      <c r="A34" s="404" t="s">
        <v>673</v>
      </c>
      <c r="B34" s="740">
        <v>149.57</v>
      </c>
      <c r="C34" s="832" t="s">
        <v>14</v>
      </c>
      <c r="D34" s="920" t="s">
        <v>159</v>
      </c>
      <c r="E34" s="12"/>
      <c r="K34" s="581"/>
      <c r="L34" s="581"/>
      <c r="M34" s="581"/>
      <c r="N34" s="581"/>
    </row>
    <row r="35" spans="1:16379" s="9" customFormat="1" ht="15">
      <c r="A35" s="408" t="s">
        <v>681</v>
      </c>
      <c r="B35" s="740">
        <f>136.09-3.04</f>
        <v>133.05000000000001</v>
      </c>
      <c r="C35" s="832" t="s">
        <v>14</v>
      </c>
      <c r="D35" s="918" t="s">
        <v>159</v>
      </c>
      <c r="K35" s="17"/>
      <c r="L35" s="17"/>
      <c r="M35" s="17"/>
      <c r="N35" s="17"/>
    </row>
    <row r="36" spans="1:16379" s="563" customFormat="1" ht="15">
      <c r="A36" s="407" t="s">
        <v>1230</v>
      </c>
      <c r="B36" s="736">
        <v>325.22000000000003</v>
      </c>
      <c r="C36" s="927" t="s">
        <v>14</v>
      </c>
      <c r="D36" s="892" t="s">
        <v>159</v>
      </c>
      <c r="K36" s="580"/>
      <c r="L36" s="580"/>
      <c r="M36" s="580"/>
      <c r="N36" s="580"/>
    </row>
    <row r="37" spans="1:16379" s="563" customFormat="1" ht="15">
      <c r="A37" s="408" t="s">
        <v>1169</v>
      </c>
      <c r="B37" s="740">
        <v>138.26</v>
      </c>
      <c r="C37" s="927" t="s">
        <v>14</v>
      </c>
      <c r="D37" s="892" t="s">
        <v>159</v>
      </c>
      <c r="G37" s="580"/>
      <c r="H37" s="580"/>
      <c r="I37" s="580"/>
      <c r="J37" s="819"/>
      <c r="K37" s="580"/>
      <c r="L37" s="580"/>
      <c r="M37" s="580"/>
      <c r="N37" s="580"/>
    </row>
    <row r="38" spans="1:16379" s="563" customFormat="1" ht="15">
      <c r="A38" s="407">
        <v>43293</v>
      </c>
      <c r="B38" s="367">
        <v>64.599999999999994</v>
      </c>
      <c r="C38" s="927" t="s">
        <v>14</v>
      </c>
      <c r="D38" s="918" t="s">
        <v>159</v>
      </c>
      <c r="G38" s="580"/>
      <c r="H38" s="580"/>
      <c r="I38" s="580"/>
      <c r="J38" s="819"/>
      <c r="K38" s="580"/>
      <c r="L38" s="580"/>
      <c r="M38" s="580"/>
      <c r="N38" s="580"/>
    </row>
    <row r="39" spans="1:16379" s="563" customFormat="1" ht="15">
      <c r="A39" s="408">
        <v>43294</v>
      </c>
      <c r="B39" s="740">
        <v>26.26</v>
      </c>
      <c r="C39" s="927" t="s">
        <v>14</v>
      </c>
      <c r="D39" s="918" t="s">
        <v>159</v>
      </c>
      <c r="G39" s="580"/>
      <c r="H39" s="580"/>
      <c r="I39" s="580"/>
      <c r="J39" s="819"/>
      <c r="K39" s="580"/>
      <c r="L39" s="580"/>
      <c r="M39" s="580"/>
      <c r="N39" s="580"/>
    </row>
    <row r="40" spans="1:16379" s="563" customFormat="1" ht="15">
      <c r="A40" s="408">
        <v>43416</v>
      </c>
      <c r="B40" s="740">
        <v>38.26</v>
      </c>
      <c r="C40" s="927" t="s">
        <v>14</v>
      </c>
      <c r="D40" s="892" t="s">
        <v>159</v>
      </c>
      <c r="G40" s="580"/>
      <c r="H40" s="580"/>
      <c r="I40" s="580"/>
      <c r="J40" s="819"/>
      <c r="K40" s="580"/>
      <c r="L40" s="580"/>
      <c r="M40" s="580"/>
      <c r="N40" s="580"/>
    </row>
    <row r="41" spans="1:16379" s="563" customFormat="1" ht="15">
      <c r="A41" s="408">
        <v>43417</v>
      </c>
      <c r="B41" s="740">
        <v>26.96</v>
      </c>
      <c r="C41" s="927" t="s">
        <v>14</v>
      </c>
      <c r="D41" s="892" t="s">
        <v>159</v>
      </c>
      <c r="G41" s="580"/>
      <c r="H41" s="580"/>
      <c r="I41" s="580"/>
      <c r="J41" s="819"/>
      <c r="K41" s="580"/>
      <c r="L41" s="580"/>
      <c r="M41" s="580"/>
      <c r="N41" s="580"/>
    </row>
    <row r="42" spans="1:16379" s="563" customFormat="1" ht="15">
      <c r="A42" s="408">
        <v>43417</v>
      </c>
      <c r="B42" s="367">
        <v>92.61</v>
      </c>
      <c r="C42" s="927" t="s">
        <v>14</v>
      </c>
      <c r="D42" s="923" t="s">
        <v>159</v>
      </c>
      <c r="G42" s="580"/>
      <c r="H42" s="580"/>
      <c r="I42" s="580"/>
      <c r="J42" s="819"/>
      <c r="K42" s="580"/>
      <c r="L42" s="580"/>
      <c r="M42" s="580"/>
      <c r="N42" s="580"/>
    </row>
    <row r="43" spans="1:16379" s="563" customFormat="1" ht="15">
      <c r="A43" s="407">
        <v>43418</v>
      </c>
      <c r="B43" s="367">
        <v>49.57</v>
      </c>
      <c r="C43" s="927" t="s">
        <v>14</v>
      </c>
      <c r="D43" s="923" t="s">
        <v>159</v>
      </c>
      <c r="G43" s="580"/>
      <c r="H43" s="580"/>
      <c r="I43" s="580"/>
      <c r="J43" s="819"/>
      <c r="K43" s="580"/>
      <c r="L43" s="580"/>
      <c r="M43" s="580"/>
      <c r="N43" s="580"/>
    </row>
    <row r="44" spans="1:16379" s="563" customFormat="1" ht="15">
      <c r="A44" s="407">
        <v>43438</v>
      </c>
      <c r="B44" s="367">
        <v>63.91</v>
      </c>
      <c r="C44" s="927" t="s">
        <v>14</v>
      </c>
      <c r="D44" s="923" t="s">
        <v>159</v>
      </c>
      <c r="G44" s="580"/>
      <c r="H44" s="580"/>
      <c r="I44" s="580"/>
      <c r="J44" s="819"/>
      <c r="K44" s="580"/>
      <c r="L44" s="580"/>
      <c r="M44" s="580"/>
      <c r="N44" s="580"/>
    </row>
    <row r="45" spans="1:16379" s="9" customFormat="1" ht="15">
      <c r="A45" s="821"/>
      <c r="B45" s="888">
        <f>SUM(B34:B44)</f>
        <v>1108.2700000000002</v>
      </c>
      <c r="C45" s="913" t="s">
        <v>14</v>
      </c>
      <c r="D45" s="928"/>
      <c r="G45" s="17"/>
      <c r="H45" s="17"/>
      <c r="I45" s="17"/>
      <c r="J45" s="572"/>
      <c r="K45" s="17"/>
      <c r="L45" s="17"/>
      <c r="M45" s="17"/>
      <c r="N45" s="17"/>
    </row>
    <row r="46" spans="1:16379" s="13" customFormat="1" ht="18.75">
      <c r="A46" s="985" t="s">
        <v>115</v>
      </c>
      <c r="B46" s="986"/>
      <c r="C46" s="986"/>
      <c r="D46" s="987"/>
      <c r="E46" s="12"/>
      <c r="G46" s="581"/>
      <c r="H46" s="581"/>
      <c r="I46" s="581"/>
      <c r="J46" s="582"/>
      <c r="K46" s="581"/>
      <c r="L46" s="581"/>
      <c r="M46" s="581"/>
      <c r="N46" s="581"/>
    </row>
    <row r="47" spans="1:16379" s="9" customFormat="1" ht="15">
      <c r="A47" s="938" t="s">
        <v>5</v>
      </c>
      <c r="B47" s="915" t="s">
        <v>7</v>
      </c>
      <c r="C47" s="916" t="s">
        <v>8</v>
      </c>
      <c r="D47" s="917" t="s">
        <v>9</v>
      </c>
      <c r="E47" s="9" t="s">
        <v>4</v>
      </c>
      <c r="G47" s="278"/>
      <c r="H47" s="253"/>
      <c r="I47" s="228"/>
      <c r="J47" s="211"/>
      <c r="K47" s="17"/>
      <c r="L47" s="17"/>
      <c r="M47" s="17"/>
      <c r="N47" s="17"/>
    </row>
    <row r="48" spans="1:16379" s="4" customFormat="1" ht="15">
      <c r="A48" s="897" t="s">
        <v>1168</v>
      </c>
      <c r="B48" s="890">
        <f>80.78+23.91</f>
        <v>104.69</v>
      </c>
      <c r="C48" s="898" t="s">
        <v>149</v>
      </c>
      <c r="D48" s="899"/>
      <c r="E48" s="54"/>
      <c r="F48" s="49"/>
      <c r="G48" s="151"/>
      <c r="H48" s="411"/>
      <c r="I48" s="151"/>
      <c r="J48" s="423"/>
      <c r="K48" s="564"/>
      <c r="L48" s="151"/>
      <c r="M48" s="151"/>
      <c r="N48" s="151"/>
      <c r="O48" s="49"/>
      <c r="P48" s="132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49"/>
      <c r="HV48" s="49"/>
      <c r="HW48" s="49"/>
      <c r="HX48" s="49"/>
      <c r="HY48" s="49"/>
      <c r="HZ48" s="49"/>
      <c r="IA48" s="49"/>
      <c r="IB48" s="49"/>
      <c r="IC48" s="49"/>
      <c r="ID48" s="49"/>
      <c r="IE48" s="49"/>
      <c r="IF48" s="49"/>
      <c r="IG48" s="49"/>
      <c r="IH48" s="49"/>
      <c r="II48" s="49"/>
      <c r="IJ48" s="49"/>
      <c r="IK48" s="49"/>
      <c r="IL48" s="49"/>
      <c r="IM48" s="49"/>
      <c r="IN48" s="49"/>
      <c r="IO48" s="49"/>
      <c r="IP48" s="49"/>
      <c r="IQ48" s="49"/>
      <c r="IR48" s="49"/>
      <c r="IS48" s="49"/>
      <c r="IT48" s="49"/>
      <c r="IU48" s="49"/>
      <c r="IV48" s="49"/>
      <c r="IW48" s="49"/>
      <c r="IX48" s="49"/>
      <c r="IY48" s="49"/>
      <c r="IZ48" s="49"/>
      <c r="JA48" s="49"/>
      <c r="JB48" s="49"/>
      <c r="JC48" s="49"/>
      <c r="JD48" s="49"/>
      <c r="JE48" s="49"/>
      <c r="JF48" s="49"/>
      <c r="JG48" s="49"/>
      <c r="JH48" s="49"/>
      <c r="JI48" s="49"/>
      <c r="JJ48" s="49"/>
      <c r="JK48" s="49"/>
      <c r="JL48" s="49"/>
      <c r="JM48" s="49"/>
      <c r="JN48" s="49"/>
      <c r="JO48" s="49"/>
      <c r="JP48" s="49"/>
      <c r="JQ48" s="49"/>
      <c r="JR48" s="49"/>
      <c r="JS48" s="49"/>
      <c r="JT48" s="49"/>
      <c r="JU48" s="49"/>
      <c r="JV48" s="49"/>
      <c r="JW48" s="49"/>
      <c r="JX48" s="49"/>
      <c r="JY48" s="49"/>
      <c r="JZ48" s="49"/>
      <c r="KA48" s="49"/>
      <c r="KB48" s="49"/>
      <c r="KC48" s="49"/>
      <c r="KD48" s="49"/>
      <c r="KE48" s="49"/>
      <c r="KF48" s="49"/>
      <c r="KG48" s="49"/>
      <c r="KH48" s="49"/>
      <c r="KI48" s="49"/>
      <c r="KJ48" s="49"/>
      <c r="KK48" s="49"/>
      <c r="KL48" s="49"/>
      <c r="KM48" s="49"/>
      <c r="KN48" s="49"/>
      <c r="KO48" s="49"/>
      <c r="KP48" s="49"/>
      <c r="KQ48" s="49"/>
      <c r="KR48" s="49"/>
      <c r="KS48" s="49"/>
      <c r="KT48" s="49"/>
      <c r="KU48" s="49"/>
      <c r="KV48" s="49"/>
      <c r="KW48" s="49"/>
      <c r="KX48" s="49"/>
      <c r="KY48" s="49"/>
      <c r="KZ48" s="49"/>
      <c r="LA48" s="49"/>
      <c r="LB48" s="49"/>
      <c r="LC48" s="49"/>
      <c r="LD48" s="49"/>
      <c r="LE48" s="49"/>
      <c r="LF48" s="49"/>
      <c r="LG48" s="49"/>
      <c r="LH48" s="49"/>
      <c r="LI48" s="49"/>
      <c r="LJ48" s="49"/>
      <c r="LK48" s="49"/>
      <c r="LL48" s="49"/>
      <c r="LM48" s="49"/>
      <c r="LN48" s="49"/>
      <c r="LO48" s="49"/>
      <c r="LP48" s="49"/>
      <c r="LQ48" s="49"/>
      <c r="LR48" s="49"/>
      <c r="LS48" s="49"/>
      <c r="LT48" s="49"/>
      <c r="LU48" s="49"/>
      <c r="LV48" s="49"/>
      <c r="LW48" s="49"/>
      <c r="LX48" s="49"/>
      <c r="LY48" s="49"/>
      <c r="LZ48" s="49"/>
      <c r="MA48" s="49"/>
      <c r="MB48" s="49"/>
      <c r="MC48" s="49"/>
      <c r="MD48" s="49"/>
      <c r="ME48" s="49"/>
      <c r="MF48" s="49"/>
      <c r="MG48" s="49"/>
      <c r="MH48" s="49"/>
      <c r="MI48" s="49"/>
      <c r="MJ48" s="49"/>
      <c r="MK48" s="49"/>
      <c r="ML48" s="49"/>
      <c r="MM48" s="49"/>
      <c r="MN48" s="49"/>
      <c r="MO48" s="49"/>
      <c r="MP48" s="49"/>
      <c r="MQ48" s="49"/>
      <c r="MR48" s="49"/>
      <c r="MS48" s="49"/>
      <c r="MT48" s="49"/>
      <c r="MU48" s="49"/>
      <c r="MV48" s="49"/>
      <c r="MW48" s="49"/>
      <c r="MX48" s="49"/>
      <c r="MY48" s="49"/>
      <c r="MZ48" s="49"/>
      <c r="NA48" s="49"/>
      <c r="NB48" s="49"/>
      <c r="NC48" s="49"/>
      <c r="ND48" s="49"/>
      <c r="NE48" s="49"/>
      <c r="NF48" s="49"/>
      <c r="NG48" s="49"/>
      <c r="NH48" s="49"/>
      <c r="NI48" s="49"/>
      <c r="NJ48" s="49"/>
      <c r="NK48" s="49"/>
      <c r="NL48" s="49"/>
      <c r="NM48" s="49"/>
      <c r="NN48" s="49"/>
      <c r="NO48" s="49"/>
      <c r="NP48" s="49"/>
      <c r="NQ48" s="49"/>
      <c r="NR48" s="49"/>
      <c r="NS48" s="49"/>
      <c r="NT48" s="49"/>
      <c r="NU48" s="49"/>
      <c r="NV48" s="49"/>
      <c r="NW48" s="49"/>
      <c r="NX48" s="49"/>
      <c r="NY48" s="49"/>
      <c r="NZ48" s="49"/>
      <c r="OA48" s="49"/>
      <c r="OB48" s="49"/>
      <c r="OC48" s="49"/>
      <c r="OD48" s="49"/>
      <c r="OE48" s="49"/>
      <c r="OF48" s="49"/>
      <c r="OG48" s="49"/>
      <c r="OH48" s="49"/>
      <c r="OI48" s="49"/>
      <c r="OJ48" s="49"/>
      <c r="OK48" s="49"/>
      <c r="OL48" s="49"/>
      <c r="OM48" s="49"/>
      <c r="ON48" s="49"/>
      <c r="OO48" s="49"/>
      <c r="OP48" s="49"/>
      <c r="OQ48" s="49"/>
      <c r="OR48" s="49"/>
      <c r="OS48" s="49"/>
      <c r="OT48" s="49"/>
      <c r="OU48" s="49"/>
      <c r="OV48" s="49"/>
      <c r="OW48" s="49"/>
      <c r="OX48" s="49"/>
      <c r="OY48" s="49"/>
      <c r="OZ48" s="49"/>
      <c r="PA48" s="49"/>
      <c r="PB48" s="49"/>
      <c r="PC48" s="49"/>
      <c r="PD48" s="49"/>
      <c r="PE48" s="49"/>
      <c r="PF48" s="49"/>
      <c r="PG48" s="49"/>
      <c r="PH48" s="49"/>
      <c r="PI48" s="49"/>
      <c r="PJ48" s="49"/>
      <c r="PK48" s="49"/>
      <c r="PL48" s="49"/>
      <c r="PM48" s="49"/>
      <c r="PN48" s="49"/>
      <c r="PO48" s="49"/>
      <c r="PP48" s="49"/>
      <c r="PQ48" s="49"/>
      <c r="PR48" s="49"/>
      <c r="PS48" s="49"/>
      <c r="PT48" s="49"/>
      <c r="PU48" s="49"/>
      <c r="PV48" s="49"/>
      <c r="PW48" s="49"/>
      <c r="PX48" s="49"/>
      <c r="PY48" s="49"/>
      <c r="PZ48" s="49"/>
      <c r="QA48" s="49"/>
      <c r="QB48" s="49"/>
      <c r="QC48" s="49"/>
      <c r="QD48" s="49"/>
      <c r="QE48" s="49"/>
      <c r="QF48" s="49"/>
      <c r="QG48" s="49"/>
      <c r="QH48" s="49"/>
      <c r="QI48" s="49"/>
      <c r="QJ48" s="49"/>
      <c r="QK48" s="49"/>
      <c r="QL48" s="49"/>
      <c r="QM48" s="49"/>
      <c r="QN48" s="49"/>
      <c r="QO48" s="49"/>
      <c r="QP48" s="49"/>
      <c r="QQ48" s="49"/>
      <c r="QR48" s="49"/>
      <c r="QS48" s="49"/>
      <c r="QT48" s="49"/>
      <c r="QU48" s="49"/>
      <c r="QV48" s="49"/>
      <c r="QW48" s="49"/>
      <c r="QX48" s="49"/>
      <c r="QY48" s="49"/>
      <c r="QZ48" s="49"/>
      <c r="RA48" s="49"/>
      <c r="RB48" s="49"/>
      <c r="RC48" s="49"/>
      <c r="RD48" s="49"/>
      <c r="RE48" s="49"/>
      <c r="RF48" s="49"/>
      <c r="RG48" s="49"/>
      <c r="RH48" s="49"/>
      <c r="RI48" s="49"/>
      <c r="RJ48" s="49"/>
      <c r="RK48" s="49"/>
      <c r="RL48" s="49"/>
      <c r="RM48" s="49"/>
      <c r="RN48" s="49"/>
      <c r="RO48" s="49"/>
      <c r="RP48" s="49"/>
      <c r="RQ48" s="49"/>
      <c r="RR48" s="49"/>
      <c r="RS48" s="49"/>
      <c r="RT48" s="49"/>
      <c r="RU48" s="49"/>
      <c r="RV48" s="49"/>
      <c r="RW48" s="49"/>
      <c r="RX48" s="49"/>
      <c r="RY48" s="49"/>
      <c r="RZ48" s="49"/>
      <c r="SA48" s="49"/>
      <c r="SB48" s="49"/>
      <c r="SC48" s="49"/>
      <c r="SD48" s="49"/>
      <c r="SE48" s="49"/>
      <c r="SF48" s="49"/>
      <c r="SG48" s="49"/>
      <c r="SH48" s="49"/>
      <c r="SI48" s="49"/>
      <c r="SJ48" s="49"/>
      <c r="SK48" s="49"/>
      <c r="SL48" s="49"/>
      <c r="SM48" s="49"/>
      <c r="SN48" s="49"/>
      <c r="SO48" s="49"/>
      <c r="SP48" s="49"/>
      <c r="SQ48" s="49"/>
      <c r="SR48" s="49"/>
      <c r="SS48" s="49"/>
      <c r="ST48" s="49"/>
      <c r="SU48" s="49"/>
      <c r="SV48" s="49"/>
      <c r="SW48" s="49"/>
      <c r="SX48" s="49"/>
      <c r="SY48" s="49"/>
      <c r="SZ48" s="49"/>
      <c r="TA48" s="49"/>
      <c r="TB48" s="49"/>
      <c r="TC48" s="49"/>
      <c r="TD48" s="49"/>
      <c r="TE48" s="49"/>
      <c r="TF48" s="49"/>
      <c r="TG48" s="49"/>
      <c r="TH48" s="49"/>
      <c r="TI48" s="49"/>
      <c r="TJ48" s="49"/>
      <c r="TK48" s="49"/>
      <c r="TL48" s="49"/>
      <c r="TM48" s="49"/>
      <c r="TN48" s="49"/>
      <c r="TO48" s="49"/>
      <c r="TP48" s="49"/>
      <c r="TQ48" s="49"/>
      <c r="TR48" s="49"/>
      <c r="TS48" s="49"/>
      <c r="TT48" s="49"/>
      <c r="TU48" s="49"/>
      <c r="TV48" s="49"/>
      <c r="TW48" s="49"/>
      <c r="TX48" s="49"/>
      <c r="TY48" s="49"/>
      <c r="TZ48" s="49"/>
      <c r="UA48" s="49"/>
      <c r="UB48" s="49"/>
      <c r="UC48" s="49"/>
      <c r="UD48" s="49"/>
      <c r="UE48" s="49"/>
      <c r="UF48" s="49"/>
      <c r="UG48" s="49"/>
      <c r="UH48" s="49"/>
      <c r="UI48" s="49"/>
      <c r="UJ48" s="49"/>
      <c r="UK48" s="49"/>
      <c r="UL48" s="49"/>
      <c r="UM48" s="49"/>
      <c r="UN48" s="49"/>
      <c r="UO48" s="49"/>
      <c r="UP48" s="49"/>
      <c r="UQ48" s="49"/>
      <c r="UR48" s="49"/>
      <c r="US48" s="49"/>
      <c r="UT48" s="49"/>
      <c r="UU48" s="49"/>
      <c r="UV48" s="49"/>
      <c r="UW48" s="49"/>
      <c r="UX48" s="49"/>
      <c r="UY48" s="49"/>
      <c r="UZ48" s="49"/>
      <c r="VA48" s="49"/>
      <c r="VB48" s="49"/>
      <c r="VC48" s="49"/>
      <c r="VD48" s="49"/>
      <c r="VE48" s="49"/>
      <c r="VF48" s="49"/>
      <c r="VG48" s="49"/>
      <c r="VH48" s="49"/>
      <c r="VI48" s="49"/>
      <c r="VJ48" s="49"/>
      <c r="VK48" s="49"/>
      <c r="VL48" s="49"/>
      <c r="VM48" s="49"/>
      <c r="VN48" s="49"/>
      <c r="VO48" s="49"/>
      <c r="VP48" s="49"/>
      <c r="VQ48" s="49"/>
      <c r="VR48" s="49"/>
      <c r="VS48" s="49"/>
      <c r="VT48" s="49"/>
      <c r="VU48" s="49"/>
      <c r="VV48" s="49"/>
      <c r="VW48" s="49"/>
      <c r="VX48" s="49"/>
      <c r="VY48" s="49"/>
      <c r="VZ48" s="49"/>
      <c r="WA48" s="49"/>
      <c r="WB48" s="49"/>
      <c r="WC48" s="49"/>
      <c r="WD48" s="49"/>
      <c r="WE48" s="49"/>
      <c r="WF48" s="49"/>
      <c r="WG48" s="49"/>
      <c r="WH48" s="49"/>
      <c r="WI48" s="49"/>
      <c r="WJ48" s="49"/>
      <c r="WK48" s="49"/>
      <c r="WL48" s="49"/>
      <c r="WM48" s="49"/>
      <c r="WN48" s="49"/>
      <c r="WO48" s="49"/>
      <c r="WP48" s="49"/>
      <c r="WQ48" s="49"/>
      <c r="WR48" s="49"/>
      <c r="WS48" s="49"/>
      <c r="WT48" s="49"/>
      <c r="WU48" s="49"/>
      <c r="WV48" s="49"/>
      <c r="WW48" s="49"/>
      <c r="WX48" s="49"/>
      <c r="WY48" s="49"/>
      <c r="WZ48" s="49"/>
      <c r="XA48" s="49"/>
      <c r="XB48" s="49"/>
      <c r="XC48" s="49"/>
      <c r="XD48" s="49"/>
      <c r="XE48" s="49"/>
      <c r="XF48" s="49"/>
      <c r="XG48" s="49"/>
      <c r="XH48" s="49"/>
      <c r="XI48" s="49"/>
      <c r="XJ48" s="49"/>
      <c r="XK48" s="49"/>
      <c r="XL48" s="49"/>
      <c r="XM48" s="49"/>
      <c r="XN48" s="49"/>
      <c r="XO48" s="49"/>
      <c r="XP48" s="49"/>
      <c r="XQ48" s="49"/>
      <c r="XR48" s="49"/>
      <c r="XS48" s="49"/>
      <c r="XT48" s="49"/>
      <c r="XU48" s="49"/>
      <c r="XV48" s="49"/>
      <c r="XW48" s="49"/>
      <c r="XX48" s="49"/>
      <c r="XY48" s="49"/>
      <c r="XZ48" s="49"/>
      <c r="YA48" s="49"/>
      <c r="YB48" s="49"/>
      <c r="YC48" s="49"/>
      <c r="YD48" s="49"/>
      <c r="YE48" s="49"/>
      <c r="YF48" s="49"/>
      <c r="YG48" s="49"/>
      <c r="YH48" s="49"/>
      <c r="YI48" s="49"/>
      <c r="YJ48" s="49"/>
      <c r="YK48" s="49"/>
      <c r="YL48" s="49"/>
      <c r="YM48" s="49"/>
      <c r="YN48" s="49"/>
      <c r="YO48" s="49"/>
      <c r="YP48" s="49"/>
      <c r="YQ48" s="49"/>
      <c r="YR48" s="49"/>
      <c r="YS48" s="49"/>
      <c r="YT48" s="49"/>
      <c r="YU48" s="49"/>
      <c r="YV48" s="49"/>
      <c r="YW48" s="49"/>
      <c r="YX48" s="49"/>
      <c r="YY48" s="49"/>
      <c r="YZ48" s="49"/>
      <c r="ZA48" s="49"/>
      <c r="ZB48" s="49"/>
      <c r="ZC48" s="49"/>
      <c r="ZD48" s="49"/>
      <c r="ZE48" s="49"/>
      <c r="ZF48" s="49"/>
      <c r="ZG48" s="49"/>
      <c r="ZH48" s="49"/>
      <c r="ZI48" s="49"/>
      <c r="ZJ48" s="49"/>
      <c r="ZK48" s="49"/>
      <c r="ZL48" s="49"/>
      <c r="ZM48" s="49"/>
      <c r="ZN48" s="49"/>
      <c r="ZO48" s="49"/>
      <c r="ZP48" s="49"/>
      <c r="ZQ48" s="49"/>
      <c r="ZR48" s="49"/>
      <c r="ZS48" s="49"/>
      <c r="ZT48" s="49"/>
      <c r="ZU48" s="49"/>
      <c r="ZV48" s="49"/>
      <c r="ZW48" s="49"/>
      <c r="ZX48" s="49"/>
      <c r="ZY48" s="49"/>
      <c r="ZZ48" s="49"/>
      <c r="AAA48" s="49"/>
      <c r="AAB48" s="49"/>
      <c r="AAC48" s="49"/>
      <c r="AAD48" s="49"/>
      <c r="AAE48" s="49"/>
      <c r="AAF48" s="49"/>
      <c r="AAG48" s="49"/>
      <c r="AAH48" s="49"/>
      <c r="AAI48" s="49"/>
      <c r="AAJ48" s="49"/>
      <c r="AAK48" s="49"/>
      <c r="AAL48" s="49"/>
      <c r="AAM48" s="49"/>
      <c r="AAN48" s="49"/>
      <c r="AAO48" s="49"/>
      <c r="AAP48" s="49"/>
      <c r="AAQ48" s="49"/>
      <c r="AAR48" s="49"/>
      <c r="AAS48" s="49"/>
      <c r="AAT48" s="49"/>
      <c r="AAU48" s="49"/>
      <c r="AAV48" s="49"/>
      <c r="AAW48" s="49"/>
      <c r="AAX48" s="49"/>
      <c r="AAY48" s="49"/>
      <c r="AAZ48" s="49"/>
      <c r="ABA48" s="49"/>
      <c r="ABB48" s="49"/>
      <c r="ABC48" s="49"/>
      <c r="ABD48" s="49"/>
      <c r="ABE48" s="49"/>
      <c r="ABF48" s="49"/>
      <c r="ABG48" s="49"/>
      <c r="ABH48" s="49"/>
      <c r="ABI48" s="49"/>
      <c r="ABJ48" s="49"/>
      <c r="ABK48" s="49"/>
      <c r="ABL48" s="49"/>
      <c r="ABM48" s="49"/>
      <c r="ABN48" s="49"/>
      <c r="ABO48" s="49"/>
      <c r="ABP48" s="49"/>
      <c r="ABQ48" s="49"/>
      <c r="ABR48" s="49"/>
      <c r="ABS48" s="49"/>
      <c r="ABT48" s="49"/>
      <c r="ABU48" s="49"/>
      <c r="ABV48" s="49"/>
      <c r="ABW48" s="49"/>
      <c r="ABX48" s="49"/>
      <c r="ABY48" s="49"/>
      <c r="ABZ48" s="49"/>
      <c r="ACA48" s="49"/>
      <c r="ACB48" s="49"/>
      <c r="ACC48" s="49"/>
      <c r="ACD48" s="49"/>
      <c r="ACE48" s="49"/>
      <c r="ACF48" s="49"/>
      <c r="ACG48" s="49"/>
      <c r="ACH48" s="49"/>
      <c r="ACI48" s="49"/>
      <c r="ACJ48" s="49"/>
      <c r="ACK48" s="49"/>
      <c r="ACL48" s="49"/>
      <c r="ACM48" s="49"/>
      <c r="ACN48" s="49"/>
      <c r="ACO48" s="49"/>
      <c r="ACP48" s="49"/>
      <c r="ACQ48" s="49"/>
      <c r="ACR48" s="49"/>
      <c r="ACS48" s="49"/>
      <c r="ACT48" s="49"/>
      <c r="ACU48" s="49"/>
      <c r="ACV48" s="49"/>
      <c r="ACW48" s="49"/>
      <c r="ACX48" s="49"/>
      <c r="ACY48" s="49"/>
      <c r="ACZ48" s="49"/>
      <c r="ADA48" s="49"/>
      <c r="ADB48" s="49"/>
      <c r="ADC48" s="49"/>
      <c r="ADD48" s="49"/>
      <c r="ADE48" s="49"/>
      <c r="ADF48" s="49"/>
      <c r="ADG48" s="49"/>
      <c r="ADH48" s="49"/>
      <c r="ADI48" s="49"/>
      <c r="ADJ48" s="49"/>
      <c r="ADK48" s="49"/>
      <c r="ADL48" s="49"/>
      <c r="ADM48" s="49"/>
      <c r="ADN48" s="49"/>
      <c r="ADO48" s="49"/>
      <c r="ADP48" s="49"/>
      <c r="ADQ48" s="49"/>
      <c r="ADR48" s="49"/>
      <c r="ADS48" s="49"/>
      <c r="ADT48" s="49"/>
      <c r="ADU48" s="49"/>
      <c r="ADV48" s="49"/>
      <c r="ADW48" s="49"/>
      <c r="ADX48" s="49"/>
      <c r="ADY48" s="49"/>
      <c r="ADZ48" s="49"/>
      <c r="AEA48" s="49"/>
      <c r="AEB48" s="49"/>
      <c r="AEC48" s="49"/>
      <c r="AED48" s="49"/>
      <c r="AEE48" s="49"/>
      <c r="AEF48" s="49"/>
      <c r="AEG48" s="49"/>
      <c r="AEH48" s="49"/>
      <c r="AEI48" s="49"/>
      <c r="AEJ48" s="49"/>
      <c r="AEK48" s="49"/>
      <c r="AEL48" s="49"/>
      <c r="AEM48" s="49"/>
      <c r="AEN48" s="49"/>
      <c r="AEO48" s="49"/>
      <c r="AEP48" s="49"/>
      <c r="AEQ48" s="49"/>
      <c r="AER48" s="49"/>
      <c r="AES48" s="49"/>
      <c r="AET48" s="49"/>
      <c r="AEU48" s="49"/>
      <c r="AEV48" s="49"/>
      <c r="AEW48" s="49"/>
      <c r="AEX48" s="49"/>
      <c r="AEY48" s="49"/>
      <c r="AEZ48" s="49"/>
      <c r="AFA48" s="49"/>
      <c r="AFB48" s="49"/>
      <c r="AFC48" s="49"/>
      <c r="AFD48" s="49"/>
      <c r="AFE48" s="49"/>
      <c r="AFF48" s="49"/>
      <c r="AFG48" s="49"/>
      <c r="AFH48" s="49"/>
      <c r="AFI48" s="49"/>
      <c r="AFJ48" s="49"/>
      <c r="AFK48" s="49"/>
      <c r="AFL48" s="49"/>
      <c r="AFM48" s="49"/>
      <c r="AFN48" s="49"/>
      <c r="AFO48" s="49"/>
      <c r="AFP48" s="49"/>
      <c r="AFQ48" s="49"/>
      <c r="AFR48" s="49"/>
      <c r="AFS48" s="49"/>
      <c r="AFT48" s="49"/>
      <c r="AFU48" s="49"/>
      <c r="AFV48" s="49"/>
      <c r="AFW48" s="49"/>
      <c r="AFX48" s="49"/>
      <c r="AFY48" s="49"/>
      <c r="AFZ48" s="49"/>
      <c r="AGA48" s="49"/>
      <c r="AGB48" s="49"/>
      <c r="AGC48" s="49"/>
      <c r="AGD48" s="49"/>
      <c r="AGE48" s="49"/>
      <c r="AGF48" s="49"/>
      <c r="AGG48" s="49"/>
      <c r="AGH48" s="49"/>
      <c r="AGI48" s="49"/>
      <c r="AGJ48" s="49"/>
      <c r="AGK48" s="49"/>
      <c r="AGL48" s="49"/>
      <c r="AGM48" s="49"/>
      <c r="AGN48" s="49"/>
      <c r="AGO48" s="49"/>
      <c r="AGP48" s="49"/>
      <c r="AGQ48" s="49"/>
      <c r="AGR48" s="49"/>
      <c r="AGS48" s="49"/>
      <c r="AGT48" s="49"/>
      <c r="AGU48" s="49"/>
      <c r="AGV48" s="49"/>
      <c r="AGW48" s="49"/>
      <c r="AGX48" s="49"/>
      <c r="AGY48" s="49"/>
      <c r="AGZ48" s="49"/>
      <c r="AHA48" s="49"/>
      <c r="AHB48" s="49"/>
      <c r="AHC48" s="49"/>
      <c r="AHD48" s="49"/>
      <c r="AHE48" s="49"/>
      <c r="AHF48" s="49"/>
      <c r="AHG48" s="49"/>
      <c r="AHH48" s="49"/>
      <c r="AHI48" s="49"/>
      <c r="AHJ48" s="49"/>
      <c r="AHK48" s="49"/>
      <c r="AHL48" s="49"/>
      <c r="AHM48" s="49"/>
      <c r="AHN48" s="49"/>
      <c r="AHO48" s="49"/>
      <c r="AHP48" s="49"/>
      <c r="AHQ48" s="49"/>
      <c r="AHR48" s="49"/>
      <c r="AHS48" s="49"/>
      <c r="AHT48" s="49"/>
      <c r="AHU48" s="49"/>
      <c r="AHV48" s="49"/>
      <c r="AHW48" s="49"/>
      <c r="AHX48" s="49"/>
      <c r="AHY48" s="49"/>
      <c r="AHZ48" s="49"/>
      <c r="AIA48" s="49"/>
      <c r="AIB48" s="49"/>
      <c r="AIC48" s="49"/>
      <c r="AID48" s="49"/>
      <c r="AIE48" s="49"/>
      <c r="AIF48" s="49"/>
      <c r="AIG48" s="49"/>
      <c r="AIH48" s="49"/>
      <c r="AII48" s="49"/>
      <c r="AIJ48" s="49"/>
      <c r="AIK48" s="49"/>
      <c r="AIL48" s="49"/>
      <c r="AIM48" s="49"/>
      <c r="AIN48" s="49"/>
      <c r="AIO48" s="49"/>
      <c r="AIP48" s="49"/>
      <c r="AIQ48" s="49"/>
      <c r="AIR48" s="49"/>
      <c r="AIS48" s="49"/>
      <c r="AIT48" s="49"/>
      <c r="AIU48" s="49"/>
      <c r="AIV48" s="49"/>
      <c r="AIW48" s="49"/>
      <c r="AIX48" s="49"/>
      <c r="AIY48" s="49"/>
      <c r="AIZ48" s="49"/>
      <c r="AJA48" s="49"/>
      <c r="AJB48" s="49"/>
      <c r="AJC48" s="49"/>
      <c r="AJD48" s="49"/>
      <c r="AJE48" s="49"/>
      <c r="AJF48" s="49"/>
      <c r="AJG48" s="49"/>
      <c r="AJH48" s="49"/>
      <c r="AJI48" s="49"/>
      <c r="AJJ48" s="49"/>
      <c r="AJK48" s="49"/>
      <c r="AJL48" s="49"/>
      <c r="AJM48" s="49"/>
      <c r="AJN48" s="49"/>
      <c r="AJO48" s="49"/>
      <c r="AJP48" s="49"/>
      <c r="AJQ48" s="49"/>
      <c r="AJR48" s="49"/>
      <c r="AJS48" s="49"/>
      <c r="AJT48" s="49"/>
      <c r="AJU48" s="49"/>
      <c r="AJV48" s="49"/>
      <c r="AJW48" s="49"/>
      <c r="AJX48" s="49"/>
      <c r="AJY48" s="49"/>
      <c r="AJZ48" s="49"/>
      <c r="AKA48" s="49"/>
      <c r="AKB48" s="49"/>
      <c r="AKC48" s="49"/>
      <c r="AKD48" s="49"/>
      <c r="AKE48" s="49"/>
      <c r="AKF48" s="49"/>
      <c r="AKG48" s="49"/>
      <c r="AKH48" s="49"/>
      <c r="AKI48" s="49"/>
      <c r="AKJ48" s="49"/>
      <c r="AKK48" s="49"/>
      <c r="AKL48" s="49"/>
      <c r="AKM48" s="49"/>
      <c r="AKN48" s="49"/>
      <c r="AKO48" s="49"/>
      <c r="AKP48" s="49"/>
      <c r="AKQ48" s="49"/>
      <c r="AKR48" s="49"/>
      <c r="AKS48" s="49"/>
      <c r="AKT48" s="49"/>
      <c r="AKU48" s="49"/>
      <c r="AKV48" s="49"/>
      <c r="AKW48" s="49"/>
      <c r="AKX48" s="49"/>
      <c r="AKY48" s="49"/>
      <c r="AKZ48" s="49"/>
      <c r="ALA48" s="49"/>
      <c r="ALB48" s="49"/>
      <c r="ALC48" s="49"/>
      <c r="ALD48" s="49"/>
      <c r="ALE48" s="49"/>
      <c r="ALF48" s="49"/>
      <c r="ALG48" s="49"/>
      <c r="ALH48" s="49"/>
      <c r="ALI48" s="49"/>
      <c r="ALJ48" s="49"/>
      <c r="ALK48" s="49"/>
      <c r="ALL48" s="49"/>
      <c r="ALM48" s="49"/>
      <c r="ALN48" s="49"/>
      <c r="ALO48" s="49"/>
      <c r="ALP48" s="49"/>
      <c r="ALQ48" s="49"/>
      <c r="ALR48" s="49"/>
      <c r="ALS48" s="49"/>
      <c r="ALT48" s="49"/>
      <c r="ALU48" s="49"/>
      <c r="ALV48" s="49"/>
      <c r="ALW48" s="49"/>
      <c r="ALX48" s="49"/>
      <c r="ALY48" s="49"/>
      <c r="ALZ48" s="49"/>
      <c r="AMA48" s="49"/>
      <c r="AMB48" s="49"/>
      <c r="AMC48" s="49"/>
      <c r="AMD48" s="49"/>
      <c r="AME48" s="49"/>
      <c r="AMF48" s="49"/>
      <c r="AMG48" s="49"/>
      <c r="AMH48" s="49"/>
      <c r="AMI48" s="49"/>
      <c r="AMJ48" s="49"/>
      <c r="AMK48" s="49"/>
      <c r="AML48" s="49"/>
      <c r="AMM48" s="49"/>
      <c r="AMN48" s="49"/>
      <c r="AMO48" s="49"/>
      <c r="AMP48" s="49"/>
      <c r="AMQ48" s="49"/>
      <c r="AMR48" s="49"/>
      <c r="AMS48" s="49"/>
      <c r="AMT48" s="49"/>
      <c r="AMU48" s="49"/>
      <c r="AMV48" s="49"/>
      <c r="AMW48" s="49"/>
      <c r="AMX48" s="49"/>
      <c r="AMY48" s="49"/>
      <c r="AMZ48" s="49"/>
      <c r="ANA48" s="49"/>
      <c r="ANB48" s="49"/>
      <c r="ANC48" s="49"/>
      <c r="AND48" s="49"/>
      <c r="ANE48" s="49"/>
      <c r="ANF48" s="49"/>
      <c r="ANG48" s="49"/>
      <c r="ANH48" s="49"/>
      <c r="ANI48" s="49"/>
      <c r="ANJ48" s="49"/>
      <c r="ANK48" s="49"/>
      <c r="ANL48" s="49"/>
      <c r="ANM48" s="49"/>
      <c r="ANN48" s="49"/>
      <c r="ANO48" s="49"/>
      <c r="ANP48" s="49"/>
      <c r="ANQ48" s="49"/>
      <c r="ANR48" s="49"/>
      <c r="ANS48" s="49"/>
      <c r="ANT48" s="49"/>
      <c r="ANU48" s="49"/>
      <c r="ANV48" s="49"/>
      <c r="ANW48" s="49"/>
      <c r="ANX48" s="49"/>
      <c r="ANY48" s="49"/>
      <c r="ANZ48" s="49"/>
      <c r="AOA48" s="49"/>
      <c r="AOB48" s="49"/>
      <c r="AOC48" s="49"/>
      <c r="AOD48" s="49"/>
      <c r="AOE48" s="49"/>
      <c r="AOF48" s="49"/>
      <c r="AOG48" s="49"/>
      <c r="AOH48" s="49"/>
      <c r="AOI48" s="49"/>
      <c r="AOJ48" s="49"/>
      <c r="AOK48" s="49"/>
      <c r="AOL48" s="49"/>
      <c r="AOM48" s="49"/>
      <c r="AON48" s="49"/>
      <c r="AOO48" s="49"/>
      <c r="AOP48" s="49"/>
      <c r="AOQ48" s="49"/>
      <c r="AOR48" s="49"/>
      <c r="AOS48" s="49"/>
      <c r="AOT48" s="49"/>
      <c r="AOU48" s="49"/>
      <c r="AOV48" s="49"/>
      <c r="AOW48" s="49"/>
      <c r="AOX48" s="49"/>
      <c r="AOY48" s="49"/>
      <c r="AOZ48" s="49"/>
      <c r="APA48" s="49"/>
      <c r="APB48" s="49"/>
      <c r="APC48" s="49"/>
      <c r="APD48" s="49"/>
      <c r="APE48" s="49"/>
      <c r="APF48" s="49"/>
      <c r="APG48" s="49"/>
      <c r="APH48" s="49"/>
      <c r="API48" s="49"/>
      <c r="APJ48" s="49"/>
      <c r="APK48" s="49"/>
      <c r="APL48" s="49"/>
      <c r="APM48" s="49"/>
      <c r="APN48" s="49"/>
      <c r="APO48" s="49"/>
      <c r="APP48" s="49"/>
      <c r="APQ48" s="49"/>
      <c r="APR48" s="49"/>
      <c r="APS48" s="49"/>
      <c r="APT48" s="49"/>
      <c r="APU48" s="49"/>
      <c r="APV48" s="49"/>
      <c r="APW48" s="49"/>
      <c r="APX48" s="49"/>
      <c r="APY48" s="49"/>
      <c r="APZ48" s="49"/>
      <c r="AQA48" s="49"/>
      <c r="AQB48" s="49"/>
      <c r="AQC48" s="49"/>
      <c r="AQD48" s="49"/>
      <c r="AQE48" s="49"/>
      <c r="AQF48" s="49"/>
      <c r="AQG48" s="49"/>
      <c r="AQH48" s="49"/>
      <c r="AQI48" s="49"/>
      <c r="AQJ48" s="49"/>
      <c r="AQK48" s="49"/>
      <c r="AQL48" s="49"/>
      <c r="AQM48" s="49"/>
      <c r="AQN48" s="49"/>
      <c r="AQO48" s="49"/>
      <c r="AQP48" s="49"/>
      <c r="AQQ48" s="49"/>
      <c r="AQR48" s="49"/>
      <c r="AQS48" s="49"/>
      <c r="AQT48" s="49"/>
      <c r="AQU48" s="49"/>
      <c r="AQV48" s="49"/>
      <c r="AQW48" s="49"/>
      <c r="AQX48" s="49"/>
      <c r="AQY48" s="49"/>
      <c r="AQZ48" s="49"/>
      <c r="ARA48" s="49"/>
      <c r="ARB48" s="49"/>
      <c r="ARC48" s="49"/>
      <c r="ARD48" s="49"/>
      <c r="ARE48" s="49"/>
      <c r="ARF48" s="49"/>
      <c r="ARG48" s="49"/>
      <c r="ARH48" s="49"/>
      <c r="ARI48" s="49"/>
      <c r="ARJ48" s="49"/>
      <c r="ARK48" s="49"/>
      <c r="ARL48" s="49"/>
      <c r="ARM48" s="49"/>
      <c r="ARN48" s="49"/>
      <c r="ARO48" s="49"/>
      <c r="ARP48" s="49"/>
      <c r="ARQ48" s="49"/>
      <c r="ARR48" s="49"/>
      <c r="ARS48" s="49"/>
      <c r="ART48" s="49"/>
      <c r="ARU48" s="49"/>
      <c r="ARV48" s="49"/>
      <c r="ARW48" s="49"/>
      <c r="ARX48" s="49"/>
      <c r="ARY48" s="49"/>
      <c r="ARZ48" s="49"/>
      <c r="ASA48" s="49"/>
      <c r="ASB48" s="49"/>
      <c r="ASC48" s="49"/>
      <c r="ASD48" s="49"/>
      <c r="ASE48" s="49"/>
      <c r="ASF48" s="49"/>
      <c r="ASG48" s="49"/>
      <c r="ASH48" s="49"/>
      <c r="ASI48" s="49"/>
      <c r="ASJ48" s="49"/>
      <c r="ASK48" s="49"/>
      <c r="ASL48" s="49"/>
      <c r="ASM48" s="49"/>
      <c r="ASN48" s="49"/>
      <c r="ASO48" s="49"/>
      <c r="ASP48" s="49"/>
      <c r="ASQ48" s="49"/>
      <c r="ASR48" s="49"/>
      <c r="ASS48" s="49"/>
      <c r="AST48" s="49"/>
      <c r="ASU48" s="49"/>
      <c r="ASV48" s="49"/>
      <c r="ASW48" s="49"/>
      <c r="ASX48" s="49"/>
      <c r="ASY48" s="49"/>
      <c r="ASZ48" s="49"/>
      <c r="ATA48" s="49"/>
      <c r="ATB48" s="49"/>
      <c r="ATC48" s="49"/>
      <c r="ATD48" s="49"/>
      <c r="ATE48" s="49"/>
      <c r="ATF48" s="49"/>
      <c r="ATG48" s="49"/>
      <c r="ATH48" s="49"/>
      <c r="ATI48" s="49"/>
      <c r="ATJ48" s="49"/>
      <c r="ATK48" s="49"/>
      <c r="ATL48" s="49"/>
      <c r="ATM48" s="49"/>
      <c r="ATN48" s="49"/>
      <c r="ATO48" s="49"/>
      <c r="ATP48" s="49"/>
      <c r="ATQ48" s="49"/>
      <c r="ATR48" s="49"/>
      <c r="ATS48" s="49"/>
      <c r="ATT48" s="49"/>
      <c r="ATU48" s="49"/>
      <c r="ATV48" s="49"/>
      <c r="ATW48" s="49"/>
      <c r="ATX48" s="49"/>
      <c r="ATY48" s="49"/>
      <c r="ATZ48" s="49"/>
      <c r="AUA48" s="49"/>
      <c r="AUB48" s="49"/>
      <c r="AUC48" s="49"/>
      <c r="AUD48" s="49"/>
      <c r="AUE48" s="49"/>
      <c r="AUF48" s="49"/>
      <c r="AUG48" s="49"/>
      <c r="AUH48" s="49"/>
      <c r="AUI48" s="49"/>
      <c r="AUJ48" s="49"/>
      <c r="AUK48" s="49"/>
      <c r="AUL48" s="49"/>
      <c r="AUM48" s="49"/>
      <c r="AUN48" s="49"/>
      <c r="AUO48" s="49"/>
      <c r="AUP48" s="49"/>
      <c r="AUQ48" s="49"/>
      <c r="AUR48" s="49"/>
      <c r="AUS48" s="49"/>
      <c r="AUT48" s="49"/>
      <c r="AUU48" s="49"/>
      <c r="AUV48" s="49"/>
      <c r="AUW48" s="49"/>
      <c r="AUX48" s="49"/>
      <c r="AUY48" s="49"/>
      <c r="AUZ48" s="49"/>
      <c r="AVA48" s="49"/>
      <c r="AVB48" s="49"/>
      <c r="AVC48" s="49"/>
      <c r="AVD48" s="49"/>
      <c r="AVE48" s="49"/>
      <c r="AVF48" s="49"/>
      <c r="AVG48" s="49"/>
      <c r="AVH48" s="49"/>
      <c r="AVI48" s="49"/>
      <c r="AVJ48" s="49"/>
      <c r="AVK48" s="49"/>
      <c r="AVL48" s="49"/>
      <c r="AVM48" s="49"/>
      <c r="AVN48" s="49"/>
      <c r="AVO48" s="49"/>
      <c r="AVP48" s="49"/>
      <c r="AVQ48" s="49"/>
      <c r="AVR48" s="49"/>
      <c r="AVS48" s="49"/>
      <c r="AVT48" s="49"/>
      <c r="AVU48" s="49"/>
      <c r="AVV48" s="49"/>
      <c r="AVW48" s="49"/>
      <c r="AVX48" s="49"/>
      <c r="AVY48" s="49"/>
      <c r="AVZ48" s="49"/>
      <c r="AWA48" s="49"/>
      <c r="AWB48" s="49"/>
      <c r="AWC48" s="49"/>
      <c r="AWD48" s="49"/>
      <c r="AWE48" s="49"/>
      <c r="AWF48" s="49"/>
      <c r="AWG48" s="49"/>
      <c r="AWH48" s="49"/>
      <c r="AWI48" s="49"/>
      <c r="AWJ48" s="49"/>
      <c r="AWK48" s="49"/>
      <c r="AWL48" s="49"/>
      <c r="AWM48" s="49"/>
      <c r="AWN48" s="49"/>
      <c r="AWO48" s="49"/>
      <c r="AWP48" s="49"/>
      <c r="AWQ48" s="49"/>
      <c r="AWR48" s="49"/>
      <c r="AWS48" s="49"/>
      <c r="AWT48" s="49"/>
      <c r="AWU48" s="49"/>
      <c r="AWV48" s="49"/>
      <c r="AWW48" s="49"/>
      <c r="AWX48" s="49"/>
      <c r="AWY48" s="49"/>
      <c r="AWZ48" s="49"/>
      <c r="AXA48" s="49"/>
      <c r="AXB48" s="49"/>
      <c r="AXC48" s="49"/>
      <c r="AXD48" s="49"/>
      <c r="AXE48" s="49"/>
      <c r="AXF48" s="49"/>
      <c r="AXG48" s="49"/>
      <c r="AXH48" s="49"/>
      <c r="AXI48" s="49"/>
      <c r="AXJ48" s="49"/>
      <c r="AXK48" s="49"/>
      <c r="AXL48" s="49"/>
      <c r="AXM48" s="49"/>
      <c r="AXN48" s="49"/>
      <c r="AXO48" s="49"/>
      <c r="AXP48" s="49"/>
      <c r="AXQ48" s="49"/>
      <c r="AXR48" s="49"/>
      <c r="AXS48" s="49"/>
      <c r="AXT48" s="49"/>
      <c r="AXU48" s="49"/>
      <c r="AXV48" s="49"/>
      <c r="AXW48" s="49"/>
      <c r="AXX48" s="49"/>
      <c r="AXY48" s="49"/>
      <c r="AXZ48" s="49"/>
      <c r="AYA48" s="49"/>
      <c r="AYB48" s="49"/>
      <c r="AYC48" s="49"/>
      <c r="AYD48" s="49"/>
      <c r="AYE48" s="49"/>
      <c r="AYF48" s="49"/>
      <c r="AYG48" s="49"/>
      <c r="AYH48" s="49"/>
      <c r="AYI48" s="49"/>
      <c r="AYJ48" s="49"/>
      <c r="AYK48" s="49"/>
      <c r="AYL48" s="49"/>
      <c r="AYM48" s="49"/>
      <c r="AYN48" s="49"/>
      <c r="AYO48" s="49"/>
      <c r="AYP48" s="49"/>
      <c r="AYQ48" s="49"/>
      <c r="AYR48" s="49"/>
      <c r="AYS48" s="49"/>
      <c r="AYT48" s="49"/>
      <c r="AYU48" s="49"/>
      <c r="AYV48" s="49"/>
      <c r="AYW48" s="49"/>
      <c r="AYX48" s="49"/>
      <c r="AYY48" s="49"/>
      <c r="AYZ48" s="49"/>
      <c r="AZA48" s="49"/>
      <c r="AZB48" s="49"/>
      <c r="AZC48" s="49"/>
      <c r="AZD48" s="49"/>
      <c r="AZE48" s="49"/>
      <c r="AZF48" s="49"/>
      <c r="AZG48" s="49"/>
      <c r="AZH48" s="49"/>
      <c r="AZI48" s="49"/>
      <c r="AZJ48" s="49"/>
      <c r="AZK48" s="49"/>
      <c r="AZL48" s="49"/>
      <c r="AZM48" s="49"/>
      <c r="AZN48" s="49"/>
      <c r="AZO48" s="49"/>
      <c r="AZP48" s="49"/>
      <c r="AZQ48" s="49"/>
      <c r="AZR48" s="49"/>
      <c r="AZS48" s="49"/>
      <c r="AZT48" s="49"/>
      <c r="AZU48" s="49"/>
      <c r="AZV48" s="49"/>
      <c r="AZW48" s="49"/>
      <c r="AZX48" s="49"/>
      <c r="AZY48" s="49"/>
      <c r="AZZ48" s="49"/>
      <c r="BAA48" s="49"/>
      <c r="BAB48" s="49"/>
      <c r="BAC48" s="49"/>
      <c r="BAD48" s="49"/>
      <c r="BAE48" s="49"/>
      <c r="BAF48" s="49"/>
      <c r="BAG48" s="49"/>
      <c r="BAH48" s="49"/>
      <c r="BAI48" s="49"/>
      <c r="BAJ48" s="49"/>
      <c r="BAK48" s="49"/>
      <c r="BAL48" s="49"/>
      <c r="BAM48" s="49"/>
      <c r="BAN48" s="49"/>
      <c r="BAO48" s="49"/>
      <c r="BAP48" s="49"/>
      <c r="BAQ48" s="49"/>
      <c r="BAR48" s="49"/>
      <c r="BAS48" s="49"/>
      <c r="BAT48" s="49"/>
      <c r="BAU48" s="49"/>
      <c r="BAV48" s="49"/>
      <c r="BAW48" s="49"/>
      <c r="BAX48" s="49"/>
      <c r="BAY48" s="49"/>
      <c r="BAZ48" s="49"/>
      <c r="BBA48" s="49"/>
      <c r="BBB48" s="49"/>
      <c r="BBC48" s="49"/>
      <c r="BBD48" s="49"/>
      <c r="BBE48" s="49"/>
      <c r="BBF48" s="49"/>
      <c r="BBG48" s="49"/>
      <c r="BBH48" s="49"/>
      <c r="BBI48" s="49"/>
      <c r="BBJ48" s="49"/>
      <c r="BBK48" s="49"/>
      <c r="BBL48" s="49"/>
      <c r="BBM48" s="49"/>
      <c r="BBN48" s="49"/>
      <c r="BBO48" s="49"/>
      <c r="BBP48" s="49"/>
      <c r="BBQ48" s="49"/>
      <c r="BBR48" s="49"/>
      <c r="BBS48" s="49"/>
      <c r="BBT48" s="49"/>
      <c r="BBU48" s="49"/>
      <c r="BBV48" s="49"/>
      <c r="BBW48" s="49"/>
      <c r="BBX48" s="49"/>
      <c r="BBY48" s="49"/>
      <c r="BBZ48" s="49"/>
      <c r="BCA48" s="49"/>
      <c r="BCB48" s="49"/>
      <c r="BCC48" s="49"/>
      <c r="BCD48" s="49"/>
      <c r="BCE48" s="49"/>
      <c r="BCF48" s="49"/>
      <c r="BCG48" s="49"/>
      <c r="BCH48" s="49"/>
      <c r="BCI48" s="49"/>
      <c r="BCJ48" s="49"/>
      <c r="BCK48" s="49"/>
      <c r="BCL48" s="49"/>
      <c r="BCM48" s="49"/>
      <c r="BCN48" s="49"/>
      <c r="BCO48" s="49"/>
      <c r="BCP48" s="49"/>
      <c r="BCQ48" s="49"/>
      <c r="BCR48" s="49"/>
      <c r="BCS48" s="49"/>
      <c r="BCT48" s="49"/>
      <c r="BCU48" s="49"/>
      <c r="BCV48" s="49"/>
      <c r="BCW48" s="49"/>
      <c r="BCX48" s="49"/>
      <c r="BCY48" s="49"/>
      <c r="BCZ48" s="49"/>
      <c r="BDA48" s="49"/>
      <c r="BDB48" s="49"/>
      <c r="BDC48" s="49"/>
      <c r="BDD48" s="49"/>
      <c r="BDE48" s="49"/>
      <c r="BDF48" s="49"/>
      <c r="BDG48" s="49"/>
      <c r="BDH48" s="49"/>
      <c r="BDI48" s="49"/>
      <c r="BDJ48" s="49"/>
      <c r="BDK48" s="49"/>
      <c r="BDL48" s="49"/>
      <c r="BDM48" s="49"/>
      <c r="BDN48" s="49"/>
      <c r="BDO48" s="49"/>
      <c r="BDP48" s="49"/>
      <c r="BDQ48" s="49"/>
      <c r="BDR48" s="49"/>
      <c r="BDS48" s="49"/>
      <c r="BDT48" s="49"/>
      <c r="BDU48" s="49"/>
      <c r="BDV48" s="49"/>
      <c r="BDW48" s="49"/>
      <c r="BDX48" s="49"/>
      <c r="BDY48" s="49"/>
      <c r="BDZ48" s="49"/>
      <c r="BEA48" s="49"/>
      <c r="BEB48" s="49"/>
      <c r="BEC48" s="49"/>
      <c r="BED48" s="49"/>
      <c r="BEE48" s="49"/>
      <c r="BEF48" s="49"/>
      <c r="BEG48" s="49"/>
      <c r="BEH48" s="49"/>
      <c r="BEI48" s="49"/>
      <c r="BEJ48" s="49"/>
      <c r="BEK48" s="49"/>
      <c r="BEL48" s="49"/>
      <c r="BEM48" s="49"/>
      <c r="BEN48" s="49"/>
      <c r="BEO48" s="49"/>
      <c r="BEP48" s="49"/>
      <c r="BEQ48" s="49"/>
      <c r="BER48" s="49"/>
      <c r="BES48" s="49"/>
      <c r="BET48" s="49"/>
      <c r="BEU48" s="49"/>
      <c r="BEV48" s="49"/>
      <c r="BEW48" s="49"/>
      <c r="BEX48" s="49"/>
      <c r="BEY48" s="49"/>
      <c r="BEZ48" s="49"/>
      <c r="BFA48" s="49"/>
      <c r="BFB48" s="49"/>
      <c r="BFC48" s="49"/>
      <c r="BFD48" s="49"/>
      <c r="BFE48" s="49"/>
      <c r="BFF48" s="49"/>
      <c r="BFG48" s="49"/>
      <c r="BFH48" s="49"/>
      <c r="BFI48" s="49"/>
      <c r="BFJ48" s="49"/>
      <c r="BFK48" s="49"/>
      <c r="BFL48" s="49"/>
      <c r="BFM48" s="49"/>
      <c r="BFN48" s="49"/>
      <c r="BFO48" s="49"/>
      <c r="BFP48" s="49"/>
      <c r="BFQ48" s="49"/>
      <c r="BFR48" s="49"/>
      <c r="BFS48" s="49"/>
      <c r="BFT48" s="49"/>
      <c r="BFU48" s="49"/>
      <c r="BFV48" s="49"/>
      <c r="BFW48" s="49"/>
      <c r="BFX48" s="49"/>
      <c r="BFY48" s="49"/>
      <c r="BFZ48" s="49"/>
      <c r="BGA48" s="49"/>
      <c r="BGB48" s="49"/>
      <c r="BGC48" s="49"/>
      <c r="BGD48" s="49"/>
      <c r="BGE48" s="49"/>
      <c r="BGF48" s="49"/>
      <c r="BGG48" s="49"/>
      <c r="BGH48" s="49"/>
      <c r="BGI48" s="49"/>
      <c r="BGJ48" s="49"/>
      <c r="BGK48" s="49"/>
      <c r="BGL48" s="49"/>
      <c r="BGM48" s="49"/>
      <c r="BGN48" s="49"/>
      <c r="BGO48" s="49"/>
      <c r="BGP48" s="49"/>
      <c r="BGQ48" s="49"/>
      <c r="BGR48" s="49"/>
      <c r="BGS48" s="49"/>
      <c r="BGT48" s="49"/>
      <c r="BGU48" s="49"/>
      <c r="BGV48" s="49"/>
      <c r="BGW48" s="49"/>
      <c r="BGX48" s="49"/>
      <c r="BGY48" s="49"/>
      <c r="BGZ48" s="49"/>
      <c r="BHA48" s="49"/>
      <c r="BHB48" s="49"/>
      <c r="BHC48" s="49"/>
      <c r="BHD48" s="49"/>
      <c r="BHE48" s="49"/>
      <c r="BHF48" s="49"/>
      <c r="BHG48" s="49"/>
      <c r="BHH48" s="49"/>
      <c r="BHI48" s="49"/>
      <c r="BHJ48" s="49"/>
      <c r="BHK48" s="49"/>
      <c r="BHL48" s="49"/>
      <c r="BHM48" s="49"/>
      <c r="BHN48" s="49"/>
      <c r="BHO48" s="49"/>
      <c r="BHP48" s="49"/>
      <c r="BHQ48" s="49"/>
      <c r="BHR48" s="49"/>
      <c r="BHS48" s="49"/>
      <c r="BHT48" s="49"/>
      <c r="BHU48" s="49"/>
      <c r="BHV48" s="49"/>
      <c r="BHW48" s="49"/>
      <c r="BHX48" s="49"/>
      <c r="BHY48" s="49"/>
      <c r="BHZ48" s="49"/>
      <c r="BIA48" s="49"/>
      <c r="BIB48" s="49"/>
      <c r="BIC48" s="49"/>
      <c r="BID48" s="49"/>
      <c r="BIE48" s="49"/>
      <c r="BIF48" s="49"/>
      <c r="BIG48" s="49"/>
      <c r="BIH48" s="49"/>
      <c r="BII48" s="49"/>
      <c r="BIJ48" s="49"/>
      <c r="BIK48" s="49"/>
      <c r="BIL48" s="49"/>
      <c r="BIM48" s="49"/>
      <c r="BIN48" s="49"/>
      <c r="BIO48" s="49"/>
      <c r="BIP48" s="49"/>
      <c r="BIQ48" s="49"/>
      <c r="BIR48" s="49"/>
      <c r="BIS48" s="49"/>
      <c r="BIT48" s="49"/>
      <c r="BIU48" s="49"/>
      <c r="BIV48" s="49"/>
      <c r="BIW48" s="49"/>
      <c r="BIX48" s="49"/>
      <c r="BIY48" s="49"/>
      <c r="BIZ48" s="49"/>
      <c r="BJA48" s="49"/>
      <c r="BJB48" s="49"/>
      <c r="BJC48" s="49"/>
      <c r="BJD48" s="49"/>
      <c r="BJE48" s="49"/>
      <c r="BJF48" s="49"/>
      <c r="BJG48" s="49"/>
      <c r="BJH48" s="49"/>
      <c r="BJI48" s="49"/>
      <c r="BJJ48" s="49"/>
      <c r="BJK48" s="49"/>
      <c r="BJL48" s="49"/>
      <c r="BJM48" s="49"/>
      <c r="BJN48" s="49"/>
      <c r="BJO48" s="49"/>
      <c r="BJP48" s="49"/>
      <c r="BJQ48" s="49"/>
      <c r="BJR48" s="49"/>
      <c r="BJS48" s="49"/>
      <c r="BJT48" s="49"/>
      <c r="BJU48" s="49"/>
      <c r="BJV48" s="49"/>
      <c r="BJW48" s="49"/>
      <c r="BJX48" s="49"/>
      <c r="BJY48" s="49"/>
      <c r="BJZ48" s="49"/>
      <c r="BKA48" s="49"/>
      <c r="BKB48" s="49"/>
      <c r="BKC48" s="49"/>
      <c r="BKD48" s="49"/>
      <c r="BKE48" s="49"/>
      <c r="BKF48" s="49"/>
      <c r="BKG48" s="49"/>
      <c r="BKH48" s="49"/>
      <c r="BKI48" s="49"/>
      <c r="BKJ48" s="49"/>
      <c r="BKK48" s="49"/>
      <c r="BKL48" s="49"/>
      <c r="BKM48" s="49"/>
      <c r="BKN48" s="49"/>
      <c r="BKO48" s="49"/>
      <c r="BKP48" s="49"/>
      <c r="BKQ48" s="49"/>
      <c r="BKR48" s="49"/>
      <c r="BKS48" s="49"/>
      <c r="BKT48" s="49"/>
      <c r="BKU48" s="49"/>
      <c r="BKV48" s="49"/>
      <c r="BKW48" s="49"/>
      <c r="BKX48" s="49"/>
      <c r="BKY48" s="49"/>
      <c r="BKZ48" s="49"/>
      <c r="BLA48" s="49"/>
      <c r="BLB48" s="49"/>
      <c r="BLC48" s="49"/>
      <c r="BLD48" s="49"/>
      <c r="BLE48" s="49"/>
      <c r="BLF48" s="49"/>
      <c r="BLG48" s="49"/>
      <c r="BLH48" s="49"/>
      <c r="BLI48" s="49"/>
      <c r="BLJ48" s="49"/>
      <c r="BLK48" s="49"/>
      <c r="BLL48" s="49"/>
      <c r="BLM48" s="49"/>
      <c r="BLN48" s="49"/>
      <c r="BLO48" s="49"/>
      <c r="BLP48" s="49"/>
      <c r="BLQ48" s="49"/>
      <c r="BLR48" s="49"/>
      <c r="BLS48" s="49"/>
      <c r="BLT48" s="49"/>
      <c r="BLU48" s="49"/>
      <c r="BLV48" s="49"/>
      <c r="BLW48" s="49"/>
      <c r="BLX48" s="49"/>
      <c r="BLY48" s="49"/>
      <c r="BLZ48" s="49"/>
      <c r="BMA48" s="49"/>
      <c r="BMB48" s="49"/>
      <c r="BMC48" s="49"/>
      <c r="BMD48" s="49"/>
      <c r="BME48" s="49"/>
      <c r="BMF48" s="49"/>
      <c r="BMG48" s="49"/>
      <c r="BMH48" s="49"/>
      <c r="BMI48" s="49"/>
      <c r="BMJ48" s="49"/>
      <c r="BMK48" s="49"/>
      <c r="BML48" s="49"/>
      <c r="BMM48" s="49"/>
      <c r="BMN48" s="49"/>
      <c r="BMO48" s="49"/>
      <c r="BMP48" s="49"/>
      <c r="BMQ48" s="49"/>
      <c r="BMR48" s="49"/>
      <c r="BMS48" s="49"/>
      <c r="BMT48" s="49"/>
      <c r="BMU48" s="49"/>
      <c r="BMV48" s="49"/>
      <c r="BMW48" s="49"/>
      <c r="BMX48" s="49"/>
      <c r="BMY48" s="49"/>
      <c r="BMZ48" s="49"/>
      <c r="BNA48" s="49"/>
      <c r="BNB48" s="49"/>
      <c r="BNC48" s="49"/>
      <c r="BND48" s="49"/>
      <c r="BNE48" s="49"/>
      <c r="BNF48" s="49"/>
      <c r="BNG48" s="49"/>
      <c r="BNH48" s="49"/>
      <c r="BNI48" s="49"/>
      <c r="BNJ48" s="49"/>
      <c r="BNK48" s="49"/>
      <c r="BNL48" s="49"/>
      <c r="BNM48" s="49"/>
      <c r="BNN48" s="49"/>
      <c r="BNO48" s="49"/>
      <c r="BNP48" s="49"/>
      <c r="BNQ48" s="49"/>
      <c r="BNR48" s="49"/>
      <c r="BNS48" s="49"/>
      <c r="BNT48" s="49"/>
      <c r="BNU48" s="49"/>
      <c r="BNV48" s="49"/>
      <c r="BNW48" s="49"/>
      <c r="BNX48" s="49"/>
      <c r="BNY48" s="49"/>
      <c r="BNZ48" s="49"/>
      <c r="BOA48" s="49"/>
      <c r="BOB48" s="49"/>
      <c r="BOC48" s="49"/>
      <c r="BOD48" s="49"/>
      <c r="BOE48" s="49"/>
      <c r="BOF48" s="49"/>
      <c r="BOG48" s="49"/>
      <c r="BOH48" s="49"/>
      <c r="BOI48" s="49"/>
      <c r="BOJ48" s="49"/>
      <c r="BOK48" s="49"/>
      <c r="BOL48" s="49"/>
      <c r="BOM48" s="49"/>
      <c r="BON48" s="49"/>
      <c r="BOO48" s="49"/>
      <c r="BOP48" s="49"/>
      <c r="BOQ48" s="49"/>
      <c r="BOR48" s="49"/>
      <c r="BOS48" s="49"/>
      <c r="BOT48" s="49"/>
      <c r="BOU48" s="49"/>
      <c r="BOV48" s="49"/>
      <c r="BOW48" s="49"/>
      <c r="BOX48" s="49"/>
      <c r="BOY48" s="49"/>
      <c r="BOZ48" s="49"/>
      <c r="BPA48" s="49"/>
      <c r="BPB48" s="49"/>
      <c r="BPC48" s="49"/>
      <c r="BPD48" s="49"/>
      <c r="BPE48" s="49"/>
      <c r="BPF48" s="49"/>
      <c r="BPG48" s="49"/>
      <c r="BPH48" s="49"/>
      <c r="BPI48" s="49"/>
      <c r="BPJ48" s="49"/>
      <c r="BPK48" s="49"/>
      <c r="BPL48" s="49"/>
      <c r="BPM48" s="49"/>
      <c r="BPN48" s="49"/>
      <c r="BPO48" s="49"/>
      <c r="BPP48" s="49"/>
      <c r="BPQ48" s="49"/>
      <c r="BPR48" s="49"/>
      <c r="BPS48" s="49"/>
      <c r="BPT48" s="49"/>
      <c r="BPU48" s="49"/>
      <c r="BPV48" s="49"/>
      <c r="BPW48" s="49"/>
      <c r="BPX48" s="49"/>
      <c r="BPY48" s="49"/>
      <c r="BPZ48" s="49"/>
      <c r="BQA48" s="49"/>
      <c r="BQB48" s="49"/>
      <c r="BQC48" s="49"/>
      <c r="BQD48" s="49"/>
      <c r="BQE48" s="49"/>
      <c r="BQF48" s="49"/>
      <c r="BQG48" s="49"/>
      <c r="BQH48" s="49"/>
      <c r="BQI48" s="49"/>
      <c r="BQJ48" s="49"/>
      <c r="BQK48" s="49"/>
      <c r="BQL48" s="49"/>
      <c r="BQM48" s="49"/>
      <c r="BQN48" s="49"/>
      <c r="BQO48" s="49"/>
      <c r="BQP48" s="49"/>
      <c r="BQQ48" s="49"/>
      <c r="BQR48" s="49"/>
      <c r="BQS48" s="49"/>
      <c r="BQT48" s="49"/>
      <c r="BQU48" s="49"/>
      <c r="BQV48" s="49"/>
      <c r="BQW48" s="49"/>
      <c r="BQX48" s="49"/>
      <c r="BQY48" s="49"/>
      <c r="BQZ48" s="49"/>
      <c r="BRA48" s="49"/>
      <c r="BRB48" s="49"/>
      <c r="BRC48" s="49"/>
      <c r="BRD48" s="49"/>
      <c r="BRE48" s="49"/>
      <c r="BRF48" s="49"/>
      <c r="BRG48" s="49"/>
      <c r="BRH48" s="49"/>
      <c r="BRI48" s="49"/>
      <c r="BRJ48" s="49"/>
      <c r="BRK48" s="49"/>
      <c r="BRL48" s="49"/>
      <c r="BRM48" s="49"/>
      <c r="BRN48" s="49"/>
      <c r="BRO48" s="49"/>
      <c r="BRP48" s="49"/>
      <c r="BRQ48" s="49"/>
      <c r="BRR48" s="49"/>
      <c r="BRS48" s="49"/>
      <c r="BRT48" s="49"/>
      <c r="BRU48" s="49"/>
      <c r="BRV48" s="49"/>
      <c r="BRW48" s="49"/>
      <c r="BRX48" s="49"/>
      <c r="BRY48" s="49"/>
      <c r="BRZ48" s="49"/>
      <c r="BSA48" s="49"/>
      <c r="BSB48" s="49"/>
      <c r="BSC48" s="49"/>
      <c r="BSD48" s="49"/>
      <c r="BSE48" s="49"/>
      <c r="BSF48" s="49"/>
      <c r="BSG48" s="49"/>
      <c r="BSH48" s="49"/>
      <c r="BSI48" s="49"/>
      <c r="BSJ48" s="49"/>
      <c r="BSK48" s="49"/>
      <c r="BSL48" s="49"/>
      <c r="BSM48" s="49"/>
      <c r="BSN48" s="49"/>
      <c r="BSO48" s="49"/>
      <c r="BSP48" s="49"/>
      <c r="BSQ48" s="49"/>
      <c r="BSR48" s="49"/>
      <c r="BSS48" s="49"/>
      <c r="BST48" s="49"/>
      <c r="BSU48" s="49"/>
      <c r="BSV48" s="49"/>
      <c r="BSW48" s="49"/>
      <c r="BSX48" s="49"/>
      <c r="BSY48" s="49"/>
      <c r="BSZ48" s="49"/>
      <c r="BTA48" s="49"/>
      <c r="BTB48" s="49"/>
      <c r="BTC48" s="49"/>
      <c r="BTD48" s="49"/>
      <c r="BTE48" s="49"/>
      <c r="BTF48" s="49"/>
      <c r="BTG48" s="49"/>
      <c r="BTH48" s="49"/>
      <c r="BTI48" s="49"/>
      <c r="BTJ48" s="49"/>
      <c r="BTK48" s="49"/>
      <c r="BTL48" s="49"/>
      <c r="BTM48" s="49"/>
      <c r="BTN48" s="49"/>
      <c r="BTO48" s="49"/>
      <c r="BTP48" s="49"/>
      <c r="BTQ48" s="49"/>
      <c r="BTR48" s="49"/>
      <c r="BTS48" s="49"/>
      <c r="BTT48" s="49"/>
      <c r="BTU48" s="49"/>
      <c r="BTV48" s="49"/>
      <c r="BTW48" s="49"/>
      <c r="BTX48" s="49"/>
      <c r="BTY48" s="49"/>
      <c r="BTZ48" s="49"/>
      <c r="BUA48" s="49"/>
      <c r="BUB48" s="49"/>
      <c r="BUC48" s="49"/>
      <c r="BUD48" s="49"/>
      <c r="BUE48" s="49"/>
      <c r="BUF48" s="49"/>
      <c r="BUG48" s="49"/>
      <c r="BUH48" s="49"/>
      <c r="BUI48" s="49"/>
      <c r="BUJ48" s="49"/>
      <c r="BUK48" s="49"/>
      <c r="BUL48" s="49"/>
      <c r="BUM48" s="49"/>
      <c r="BUN48" s="49"/>
      <c r="BUO48" s="49"/>
      <c r="BUP48" s="49"/>
      <c r="BUQ48" s="49"/>
      <c r="BUR48" s="49"/>
      <c r="BUS48" s="49"/>
      <c r="BUT48" s="49"/>
      <c r="BUU48" s="49"/>
      <c r="BUV48" s="49"/>
      <c r="BUW48" s="49"/>
      <c r="BUX48" s="49"/>
      <c r="BUY48" s="49"/>
      <c r="BUZ48" s="49"/>
      <c r="BVA48" s="49"/>
      <c r="BVB48" s="49"/>
      <c r="BVC48" s="49"/>
      <c r="BVD48" s="49"/>
      <c r="BVE48" s="49"/>
      <c r="BVF48" s="49"/>
      <c r="BVG48" s="49"/>
      <c r="BVH48" s="49"/>
      <c r="BVI48" s="49"/>
      <c r="BVJ48" s="49"/>
      <c r="BVK48" s="49"/>
      <c r="BVL48" s="49"/>
      <c r="BVM48" s="49"/>
      <c r="BVN48" s="49"/>
      <c r="BVO48" s="49"/>
      <c r="BVP48" s="49"/>
      <c r="BVQ48" s="49"/>
      <c r="BVR48" s="49"/>
      <c r="BVS48" s="49"/>
      <c r="BVT48" s="49"/>
      <c r="BVU48" s="49"/>
      <c r="BVV48" s="49"/>
      <c r="BVW48" s="49"/>
      <c r="BVX48" s="49"/>
      <c r="BVY48" s="49"/>
      <c r="BVZ48" s="49"/>
      <c r="BWA48" s="49"/>
      <c r="BWB48" s="49"/>
      <c r="BWC48" s="49"/>
      <c r="BWD48" s="49"/>
      <c r="BWE48" s="49"/>
      <c r="BWF48" s="49"/>
      <c r="BWG48" s="49"/>
      <c r="BWH48" s="49"/>
      <c r="BWI48" s="49"/>
      <c r="BWJ48" s="49"/>
      <c r="BWK48" s="49"/>
      <c r="BWL48" s="49"/>
      <c r="BWM48" s="49"/>
      <c r="BWN48" s="49"/>
      <c r="BWO48" s="49"/>
      <c r="BWP48" s="49"/>
      <c r="BWQ48" s="49"/>
      <c r="BWR48" s="49"/>
      <c r="BWS48" s="49"/>
      <c r="BWT48" s="49"/>
      <c r="BWU48" s="49"/>
      <c r="BWV48" s="49"/>
      <c r="BWW48" s="49"/>
      <c r="BWX48" s="49"/>
      <c r="BWY48" s="49"/>
      <c r="BWZ48" s="49"/>
      <c r="BXA48" s="49"/>
      <c r="BXB48" s="49"/>
      <c r="BXC48" s="49"/>
      <c r="BXD48" s="49"/>
      <c r="BXE48" s="49"/>
      <c r="BXF48" s="49"/>
      <c r="BXG48" s="49"/>
      <c r="BXH48" s="49"/>
      <c r="BXI48" s="49"/>
      <c r="BXJ48" s="49"/>
      <c r="BXK48" s="49"/>
      <c r="BXL48" s="49"/>
      <c r="BXM48" s="49"/>
      <c r="BXN48" s="49"/>
      <c r="BXO48" s="49"/>
      <c r="BXP48" s="49"/>
      <c r="BXQ48" s="49"/>
      <c r="BXR48" s="49"/>
      <c r="BXS48" s="49"/>
      <c r="BXT48" s="49"/>
      <c r="BXU48" s="49"/>
      <c r="BXV48" s="49"/>
      <c r="BXW48" s="49"/>
      <c r="BXX48" s="49"/>
      <c r="BXY48" s="49"/>
      <c r="BXZ48" s="49"/>
      <c r="BYA48" s="49"/>
      <c r="BYB48" s="49"/>
      <c r="BYC48" s="49"/>
      <c r="BYD48" s="49"/>
      <c r="BYE48" s="49"/>
      <c r="BYF48" s="49"/>
      <c r="BYG48" s="49"/>
      <c r="BYH48" s="49"/>
      <c r="BYI48" s="49"/>
      <c r="BYJ48" s="49"/>
      <c r="BYK48" s="49"/>
      <c r="BYL48" s="49"/>
      <c r="BYM48" s="49"/>
      <c r="BYN48" s="49"/>
      <c r="BYO48" s="49"/>
      <c r="BYP48" s="49"/>
      <c r="BYQ48" s="49"/>
      <c r="BYR48" s="49"/>
      <c r="BYS48" s="49"/>
      <c r="BYT48" s="49"/>
      <c r="BYU48" s="49"/>
      <c r="BYV48" s="49"/>
      <c r="BYW48" s="49"/>
      <c r="BYX48" s="49"/>
      <c r="BYY48" s="49"/>
      <c r="BYZ48" s="49"/>
      <c r="BZA48" s="49"/>
      <c r="BZB48" s="49"/>
      <c r="BZC48" s="49"/>
      <c r="BZD48" s="49"/>
      <c r="BZE48" s="49"/>
      <c r="BZF48" s="49"/>
      <c r="BZG48" s="49"/>
      <c r="BZH48" s="49"/>
      <c r="BZI48" s="49"/>
      <c r="BZJ48" s="49"/>
      <c r="BZK48" s="49"/>
      <c r="BZL48" s="49"/>
      <c r="BZM48" s="49"/>
      <c r="BZN48" s="49"/>
      <c r="BZO48" s="49"/>
      <c r="BZP48" s="49"/>
      <c r="BZQ48" s="49"/>
      <c r="BZR48" s="49"/>
      <c r="BZS48" s="49"/>
      <c r="BZT48" s="49"/>
      <c r="BZU48" s="49"/>
      <c r="BZV48" s="49"/>
      <c r="BZW48" s="49"/>
      <c r="BZX48" s="49"/>
      <c r="BZY48" s="49"/>
      <c r="BZZ48" s="49"/>
      <c r="CAA48" s="49"/>
      <c r="CAB48" s="49"/>
      <c r="CAC48" s="49"/>
      <c r="CAD48" s="49"/>
      <c r="CAE48" s="49"/>
      <c r="CAF48" s="49"/>
      <c r="CAG48" s="49"/>
      <c r="CAH48" s="49"/>
      <c r="CAI48" s="49"/>
      <c r="CAJ48" s="49"/>
      <c r="CAK48" s="49"/>
      <c r="CAL48" s="49"/>
      <c r="CAM48" s="49"/>
      <c r="CAN48" s="49"/>
      <c r="CAO48" s="49"/>
      <c r="CAP48" s="49"/>
      <c r="CAQ48" s="49"/>
      <c r="CAR48" s="49"/>
      <c r="CAS48" s="49"/>
      <c r="CAT48" s="49"/>
      <c r="CAU48" s="49"/>
      <c r="CAV48" s="49"/>
      <c r="CAW48" s="49"/>
      <c r="CAX48" s="49"/>
      <c r="CAY48" s="49"/>
      <c r="CAZ48" s="49"/>
      <c r="CBA48" s="49"/>
      <c r="CBB48" s="49"/>
      <c r="CBC48" s="49"/>
      <c r="CBD48" s="49"/>
      <c r="CBE48" s="49"/>
      <c r="CBF48" s="49"/>
      <c r="CBG48" s="49"/>
      <c r="CBH48" s="49"/>
      <c r="CBI48" s="49"/>
      <c r="CBJ48" s="49"/>
      <c r="CBK48" s="49"/>
      <c r="CBL48" s="49"/>
      <c r="CBM48" s="49"/>
      <c r="CBN48" s="49"/>
      <c r="CBO48" s="49"/>
      <c r="CBP48" s="49"/>
      <c r="CBQ48" s="49"/>
      <c r="CBR48" s="49"/>
      <c r="CBS48" s="49"/>
      <c r="CBT48" s="49"/>
      <c r="CBU48" s="49"/>
      <c r="CBV48" s="49"/>
      <c r="CBW48" s="49"/>
      <c r="CBX48" s="49"/>
      <c r="CBY48" s="49"/>
      <c r="CBZ48" s="49"/>
      <c r="CCA48" s="49"/>
      <c r="CCB48" s="49"/>
      <c r="CCC48" s="49"/>
      <c r="CCD48" s="49"/>
      <c r="CCE48" s="49"/>
      <c r="CCF48" s="49"/>
      <c r="CCG48" s="49"/>
      <c r="CCH48" s="49"/>
      <c r="CCI48" s="49"/>
      <c r="CCJ48" s="49"/>
      <c r="CCK48" s="49"/>
      <c r="CCL48" s="49"/>
      <c r="CCM48" s="49"/>
      <c r="CCN48" s="49"/>
      <c r="CCO48" s="49"/>
      <c r="CCP48" s="49"/>
      <c r="CCQ48" s="49"/>
      <c r="CCR48" s="49"/>
      <c r="CCS48" s="49"/>
      <c r="CCT48" s="49"/>
      <c r="CCU48" s="49"/>
      <c r="CCV48" s="49"/>
      <c r="CCW48" s="49"/>
      <c r="CCX48" s="49"/>
      <c r="CCY48" s="49"/>
      <c r="CCZ48" s="49"/>
      <c r="CDA48" s="49"/>
      <c r="CDB48" s="49"/>
      <c r="CDC48" s="49"/>
      <c r="CDD48" s="49"/>
      <c r="CDE48" s="49"/>
      <c r="CDF48" s="49"/>
      <c r="CDG48" s="49"/>
      <c r="CDH48" s="49"/>
      <c r="CDI48" s="49"/>
      <c r="CDJ48" s="49"/>
      <c r="CDK48" s="49"/>
      <c r="CDL48" s="49"/>
      <c r="CDM48" s="49"/>
      <c r="CDN48" s="49"/>
      <c r="CDO48" s="49"/>
      <c r="CDP48" s="49"/>
      <c r="CDQ48" s="49"/>
      <c r="CDR48" s="49"/>
      <c r="CDS48" s="49"/>
      <c r="CDT48" s="49"/>
      <c r="CDU48" s="49"/>
      <c r="CDV48" s="49"/>
      <c r="CDW48" s="49"/>
      <c r="CDX48" s="49"/>
      <c r="CDY48" s="49"/>
      <c r="CDZ48" s="49"/>
      <c r="CEA48" s="49"/>
      <c r="CEB48" s="49"/>
      <c r="CEC48" s="49"/>
      <c r="CED48" s="49"/>
      <c r="CEE48" s="49"/>
      <c r="CEF48" s="49"/>
      <c r="CEG48" s="49"/>
      <c r="CEH48" s="49"/>
      <c r="CEI48" s="49"/>
      <c r="CEJ48" s="49"/>
      <c r="CEK48" s="49"/>
      <c r="CEL48" s="49"/>
      <c r="CEM48" s="49"/>
      <c r="CEN48" s="49"/>
      <c r="CEO48" s="49"/>
      <c r="CEP48" s="49"/>
      <c r="CEQ48" s="49"/>
      <c r="CER48" s="49"/>
      <c r="CES48" s="49"/>
      <c r="CET48" s="49"/>
      <c r="CEU48" s="49"/>
      <c r="CEV48" s="49"/>
      <c r="CEW48" s="49"/>
      <c r="CEX48" s="49"/>
      <c r="CEY48" s="49"/>
      <c r="CEZ48" s="49"/>
      <c r="CFA48" s="49"/>
      <c r="CFB48" s="49"/>
      <c r="CFC48" s="49"/>
      <c r="CFD48" s="49"/>
      <c r="CFE48" s="49"/>
      <c r="CFF48" s="49"/>
      <c r="CFG48" s="49"/>
      <c r="CFH48" s="49"/>
      <c r="CFI48" s="49"/>
      <c r="CFJ48" s="49"/>
      <c r="CFK48" s="49"/>
      <c r="CFL48" s="49"/>
      <c r="CFM48" s="49"/>
      <c r="CFN48" s="49"/>
      <c r="CFO48" s="49"/>
      <c r="CFP48" s="49"/>
      <c r="CFQ48" s="49"/>
      <c r="CFR48" s="49"/>
      <c r="CFS48" s="49"/>
      <c r="CFT48" s="49"/>
      <c r="CFU48" s="49"/>
      <c r="CFV48" s="49"/>
      <c r="CFW48" s="49"/>
      <c r="CFX48" s="49"/>
      <c r="CFY48" s="49"/>
      <c r="CFZ48" s="49"/>
      <c r="CGA48" s="49"/>
      <c r="CGB48" s="49"/>
      <c r="CGC48" s="49"/>
      <c r="CGD48" s="49"/>
      <c r="CGE48" s="49"/>
      <c r="CGF48" s="49"/>
      <c r="CGG48" s="49"/>
      <c r="CGH48" s="49"/>
      <c r="CGI48" s="49"/>
      <c r="CGJ48" s="49"/>
      <c r="CGK48" s="49"/>
      <c r="CGL48" s="49"/>
      <c r="CGM48" s="49"/>
      <c r="CGN48" s="49"/>
      <c r="CGO48" s="49"/>
      <c r="CGP48" s="49"/>
      <c r="CGQ48" s="49"/>
      <c r="CGR48" s="49"/>
      <c r="CGS48" s="49"/>
      <c r="CGT48" s="49"/>
      <c r="CGU48" s="49"/>
      <c r="CGV48" s="49"/>
      <c r="CGW48" s="49"/>
      <c r="CGX48" s="49"/>
      <c r="CGY48" s="49"/>
      <c r="CGZ48" s="49"/>
      <c r="CHA48" s="49"/>
      <c r="CHB48" s="49"/>
      <c r="CHC48" s="49"/>
      <c r="CHD48" s="49"/>
      <c r="CHE48" s="49"/>
      <c r="CHF48" s="49"/>
      <c r="CHG48" s="49"/>
      <c r="CHH48" s="49"/>
      <c r="CHI48" s="49"/>
      <c r="CHJ48" s="49"/>
      <c r="CHK48" s="49"/>
      <c r="CHL48" s="49"/>
      <c r="CHM48" s="49"/>
      <c r="CHN48" s="49"/>
      <c r="CHO48" s="49"/>
      <c r="CHP48" s="49"/>
      <c r="CHQ48" s="49"/>
      <c r="CHR48" s="49"/>
      <c r="CHS48" s="49"/>
      <c r="CHT48" s="49"/>
      <c r="CHU48" s="49"/>
      <c r="CHV48" s="49"/>
      <c r="CHW48" s="49"/>
      <c r="CHX48" s="49"/>
      <c r="CHY48" s="49"/>
      <c r="CHZ48" s="49"/>
      <c r="CIA48" s="49"/>
      <c r="CIB48" s="49"/>
      <c r="CIC48" s="49"/>
      <c r="CID48" s="49"/>
      <c r="CIE48" s="49"/>
      <c r="CIF48" s="49"/>
      <c r="CIG48" s="49"/>
      <c r="CIH48" s="49"/>
      <c r="CII48" s="49"/>
      <c r="CIJ48" s="49"/>
      <c r="CIK48" s="49"/>
      <c r="CIL48" s="49"/>
      <c r="CIM48" s="49"/>
      <c r="CIN48" s="49"/>
      <c r="CIO48" s="49"/>
      <c r="CIP48" s="49"/>
      <c r="CIQ48" s="49"/>
      <c r="CIR48" s="49"/>
      <c r="CIS48" s="49"/>
      <c r="CIT48" s="49"/>
      <c r="CIU48" s="49"/>
      <c r="CIV48" s="49"/>
      <c r="CIW48" s="49"/>
      <c r="CIX48" s="49"/>
      <c r="CIY48" s="49"/>
      <c r="CIZ48" s="49"/>
      <c r="CJA48" s="49"/>
      <c r="CJB48" s="49"/>
      <c r="CJC48" s="49"/>
      <c r="CJD48" s="49"/>
      <c r="CJE48" s="49"/>
      <c r="CJF48" s="49"/>
      <c r="CJG48" s="49"/>
      <c r="CJH48" s="49"/>
      <c r="CJI48" s="49"/>
      <c r="CJJ48" s="49"/>
      <c r="CJK48" s="49"/>
      <c r="CJL48" s="49"/>
      <c r="CJM48" s="49"/>
      <c r="CJN48" s="49"/>
      <c r="CJO48" s="49"/>
      <c r="CJP48" s="49"/>
      <c r="CJQ48" s="49"/>
      <c r="CJR48" s="49"/>
      <c r="CJS48" s="49"/>
      <c r="CJT48" s="49"/>
      <c r="CJU48" s="49"/>
      <c r="CJV48" s="49"/>
      <c r="CJW48" s="49"/>
      <c r="CJX48" s="49"/>
      <c r="CJY48" s="49"/>
      <c r="CJZ48" s="49"/>
      <c r="CKA48" s="49"/>
      <c r="CKB48" s="49"/>
      <c r="CKC48" s="49"/>
      <c r="CKD48" s="49"/>
      <c r="CKE48" s="49"/>
      <c r="CKF48" s="49"/>
      <c r="CKG48" s="49"/>
      <c r="CKH48" s="49"/>
      <c r="CKI48" s="49"/>
      <c r="CKJ48" s="49"/>
      <c r="CKK48" s="49"/>
      <c r="CKL48" s="49"/>
      <c r="CKM48" s="49"/>
      <c r="CKN48" s="49"/>
      <c r="CKO48" s="49"/>
      <c r="CKP48" s="49"/>
      <c r="CKQ48" s="49"/>
      <c r="CKR48" s="49"/>
      <c r="CKS48" s="49"/>
      <c r="CKT48" s="49"/>
      <c r="CKU48" s="49"/>
      <c r="CKV48" s="49"/>
      <c r="CKW48" s="49"/>
      <c r="CKX48" s="49"/>
      <c r="CKY48" s="49"/>
      <c r="CKZ48" s="49"/>
      <c r="CLA48" s="49"/>
      <c r="CLB48" s="49"/>
      <c r="CLC48" s="49"/>
      <c r="CLD48" s="49"/>
      <c r="CLE48" s="49"/>
      <c r="CLF48" s="49"/>
      <c r="CLG48" s="49"/>
      <c r="CLH48" s="49"/>
      <c r="CLI48" s="49"/>
      <c r="CLJ48" s="49"/>
      <c r="CLK48" s="49"/>
      <c r="CLL48" s="49"/>
      <c r="CLM48" s="49"/>
      <c r="CLN48" s="49"/>
      <c r="CLO48" s="49"/>
      <c r="CLP48" s="49"/>
      <c r="CLQ48" s="49"/>
      <c r="CLR48" s="49"/>
      <c r="CLS48" s="49"/>
      <c r="CLT48" s="49"/>
      <c r="CLU48" s="49"/>
      <c r="CLV48" s="49"/>
      <c r="CLW48" s="49"/>
      <c r="CLX48" s="49"/>
      <c r="CLY48" s="49"/>
      <c r="CLZ48" s="49"/>
      <c r="CMA48" s="49"/>
      <c r="CMB48" s="49"/>
      <c r="CMC48" s="49"/>
      <c r="CMD48" s="49"/>
      <c r="CME48" s="49"/>
      <c r="CMF48" s="49"/>
      <c r="CMG48" s="49"/>
      <c r="CMH48" s="49"/>
      <c r="CMI48" s="49"/>
      <c r="CMJ48" s="49"/>
      <c r="CMK48" s="49"/>
      <c r="CML48" s="49"/>
      <c r="CMM48" s="49"/>
      <c r="CMN48" s="49"/>
      <c r="CMO48" s="49"/>
      <c r="CMP48" s="49"/>
      <c r="CMQ48" s="49"/>
      <c r="CMR48" s="49"/>
      <c r="CMS48" s="49"/>
      <c r="CMT48" s="49"/>
      <c r="CMU48" s="49"/>
      <c r="CMV48" s="49"/>
      <c r="CMW48" s="49"/>
      <c r="CMX48" s="49"/>
      <c r="CMY48" s="49"/>
      <c r="CMZ48" s="49"/>
      <c r="CNA48" s="49"/>
      <c r="CNB48" s="49"/>
      <c r="CNC48" s="49"/>
      <c r="CND48" s="49"/>
      <c r="CNE48" s="49"/>
      <c r="CNF48" s="49"/>
      <c r="CNG48" s="49"/>
      <c r="CNH48" s="49"/>
      <c r="CNI48" s="49"/>
      <c r="CNJ48" s="49"/>
      <c r="CNK48" s="49"/>
      <c r="CNL48" s="49"/>
      <c r="CNM48" s="49"/>
      <c r="CNN48" s="49"/>
      <c r="CNO48" s="49"/>
      <c r="CNP48" s="49"/>
      <c r="CNQ48" s="49"/>
      <c r="CNR48" s="49"/>
      <c r="CNS48" s="49"/>
      <c r="CNT48" s="49"/>
      <c r="CNU48" s="49"/>
      <c r="CNV48" s="49"/>
      <c r="CNW48" s="49"/>
      <c r="CNX48" s="49"/>
      <c r="CNY48" s="49"/>
      <c r="CNZ48" s="49"/>
      <c r="COA48" s="49"/>
      <c r="COB48" s="49"/>
      <c r="COC48" s="49"/>
      <c r="COD48" s="49"/>
      <c r="COE48" s="49"/>
      <c r="COF48" s="49"/>
      <c r="COG48" s="49"/>
      <c r="COH48" s="49"/>
      <c r="COI48" s="49"/>
      <c r="COJ48" s="49"/>
      <c r="COK48" s="49"/>
      <c r="COL48" s="49"/>
      <c r="COM48" s="49"/>
      <c r="CON48" s="49"/>
      <c r="COO48" s="49"/>
      <c r="COP48" s="49"/>
      <c r="COQ48" s="49"/>
      <c r="COR48" s="49"/>
      <c r="COS48" s="49"/>
      <c r="COT48" s="49"/>
      <c r="COU48" s="49"/>
      <c r="COV48" s="49"/>
      <c r="COW48" s="49"/>
      <c r="COX48" s="49"/>
      <c r="COY48" s="49"/>
      <c r="COZ48" s="49"/>
      <c r="CPA48" s="49"/>
      <c r="CPB48" s="49"/>
      <c r="CPC48" s="49"/>
      <c r="CPD48" s="49"/>
      <c r="CPE48" s="49"/>
      <c r="CPF48" s="49"/>
      <c r="CPG48" s="49"/>
      <c r="CPH48" s="49"/>
      <c r="CPI48" s="49"/>
      <c r="CPJ48" s="49"/>
      <c r="CPK48" s="49"/>
      <c r="CPL48" s="49"/>
      <c r="CPM48" s="49"/>
      <c r="CPN48" s="49"/>
      <c r="CPO48" s="49"/>
      <c r="CPP48" s="49"/>
      <c r="CPQ48" s="49"/>
      <c r="CPR48" s="49"/>
      <c r="CPS48" s="49"/>
      <c r="CPT48" s="49"/>
      <c r="CPU48" s="49"/>
      <c r="CPV48" s="49"/>
      <c r="CPW48" s="49"/>
      <c r="CPX48" s="49"/>
      <c r="CPY48" s="49"/>
      <c r="CPZ48" s="49"/>
      <c r="CQA48" s="49"/>
      <c r="CQB48" s="49"/>
      <c r="CQC48" s="49"/>
      <c r="CQD48" s="49"/>
      <c r="CQE48" s="49"/>
      <c r="CQF48" s="49"/>
      <c r="CQG48" s="49"/>
      <c r="CQH48" s="49"/>
      <c r="CQI48" s="49"/>
      <c r="CQJ48" s="49"/>
      <c r="CQK48" s="49"/>
      <c r="CQL48" s="49"/>
      <c r="CQM48" s="49"/>
      <c r="CQN48" s="49"/>
      <c r="CQO48" s="49"/>
      <c r="CQP48" s="49"/>
      <c r="CQQ48" s="49"/>
      <c r="CQR48" s="49"/>
      <c r="CQS48" s="49"/>
      <c r="CQT48" s="49"/>
      <c r="CQU48" s="49"/>
      <c r="CQV48" s="49"/>
      <c r="CQW48" s="49"/>
      <c r="CQX48" s="49"/>
      <c r="CQY48" s="49"/>
      <c r="CQZ48" s="49"/>
      <c r="CRA48" s="49"/>
      <c r="CRB48" s="49"/>
      <c r="CRC48" s="49"/>
      <c r="CRD48" s="49"/>
      <c r="CRE48" s="49"/>
      <c r="CRF48" s="49"/>
      <c r="CRG48" s="49"/>
      <c r="CRH48" s="49"/>
      <c r="CRI48" s="49"/>
      <c r="CRJ48" s="49"/>
      <c r="CRK48" s="49"/>
      <c r="CRL48" s="49"/>
      <c r="CRM48" s="49"/>
      <c r="CRN48" s="49"/>
      <c r="CRO48" s="49"/>
      <c r="CRP48" s="49"/>
      <c r="CRQ48" s="49"/>
      <c r="CRR48" s="49"/>
      <c r="CRS48" s="49"/>
      <c r="CRT48" s="49"/>
      <c r="CRU48" s="49"/>
      <c r="CRV48" s="49"/>
      <c r="CRW48" s="49"/>
      <c r="CRX48" s="49"/>
      <c r="CRY48" s="49"/>
      <c r="CRZ48" s="49"/>
      <c r="CSA48" s="49"/>
      <c r="CSB48" s="49"/>
      <c r="CSC48" s="49"/>
      <c r="CSD48" s="49"/>
      <c r="CSE48" s="49"/>
      <c r="CSF48" s="49"/>
      <c r="CSG48" s="49"/>
      <c r="CSH48" s="49"/>
      <c r="CSI48" s="49"/>
      <c r="CSJ48" s="49"/>
      <c r="CSK48" s="49"/>
      <c r="CSL48" s="49"/>
      <c r="CSM48" s="49"/>
      <c r="CSN48" s="49"/>
      <c r="CSO48" s="49"/>
      <c r="CSP48" s="49"/>
      <c r="CSQ48" s="49"/>
      <c r="CSR48" s="49"/>
      <c r="CSS48" s="49"/>
      <c r="CST48" s="49"/>
      <c r="CSU48" s="49"/>
      <c r="CSV48" s="49"/>
      <c r="CSW48" s="49"/>
      <c r="CSX48" s="49"/>
      <c r="CSY48" s="49"/>
      <c r="CSZ48" s="49"/>
      <c r="CTA48" s="49"/>
      <c r="CTB48" s="49"/>
      <c r="CTC48" s="49"/>
      <c r="CTD48" s="49"/>
      <c r="CTE48" s="49"/>
      <c r="CTF48" s="49"/>
      <c r="CTG48" s="49"/>
      <c r="CTH48" s="49"/>
      <c r="CTI48" s="49"/>
      <c r="CTJ48" s="49"/>
      <c r="CTK48" s="49"/>
      <c r="CTL48" s="49"/>
      <c r="CTM48" s="49"/>
      <c r="CTN48" s="49"/>
      <c r="CTO48" s="49"/>
      <c r="CTP48" s="49"/>
      <c r="CTQ48" s="49"/>
      <c r="CTR48" s="49"/>
      <c r="CTS48" s="49"/>
      <c r="CTT48" s="49"/>
      <c r="CTU48" s="49"/>
      <c r="CTV48" s="49"/>
      <c r="CTW48" s="49"/>
      <c r="CTX48" s="49"/>
      <c r="CTY48" s="49"/>
      <c r="CTZ48" s="49"/>
      <c r="CUA48" s="49"/>
      <c r="CUB48" s="49"/>
      <c r="CUC48" s="49"/>
      <c r="CUD48" s="49"/>
      <c r="CUE48" s="49"/>
      <c r="CUF48" s="49"/>
      <c r="CUG48" s="49"/>
      <c r="CUH48" s="49"/>
      <c r="CUI48" s="49"/>
      <c r="CUJ48" s="49"/>
      <c r="CUK48" s="49"/>
      <c r="CUL48" s="49"/>
      <c r="CUM48" s="49"/>
      <c r="CUN48" s="49"/>
      <c r="CUO48" s="49"/>
      <c r="CUP48" s="49"/>
      <c r="CUQ48" s="49"/>
      <c r="CUR48" s="49"/>
      <c r="CUS48" s="49"/>
      <c r="CUT48" s="49"/>
      <c r="CUU48" s="49"/>
      <c r="CUV48" s="49"/>
      <c r="CUW48" s="49"/>
      <c r="CUX48" s="49"/>
      <c r="CUY48" s="49"/>
      <c r="CUZ48" s="49"/>
      <c r="CVA48" s="49"/>
      <c r="CVB48" s="49"/>
      <c r="CVC48" s="49"/>
      <c r="CVD48" s="49"/>
      <c r="CVE48" s="49"/>
      <c r="CVF48" s="49"/>
      <c r="CVG48" s="49"/>
      <c r="CVH48" s="49"/>
      <c r="CVI48" s="49"/>
      <c r="CVJ48" s="49"/>
      <c r="CVK48" s="49"/>
      <c r="CVL48" s="49"/>
      <c r="CVM48" s="49"/>
      <c r="CVN48" s="49"/>
      <c r="CVO48" s="49"/>
      <c r="CVP48" s="49"/>
      <c r="CVQ48" s="49"/>
      <c r="CVR48" s="49"/>
      <c r="CVS48" s="49"/>
      <c r="CVT48" s="49"/>
      <c r="CVU48" s="49"/>
      <c r="CVV48" s="49"/>
      <c r="CVW48" s="49"/>
      <c r="CVX48" s="49"/>
      <c r="CVY48" s="49"/>
      <c r="CVZ48" s="49"/>
      <c r="CWA48" s="49"/>
      <c r="CWB48" s="49"/>
      <c r="CWC48" s="49"/>
      <c r="CWD48" s="49"/>
      <c r="CWE48" s="49"/>
      <c r="CWF48" s="49"/>
      <c r="CWG48" s="49"/>
      <c r="CWH48" s="49"/>
      <c r="CWI48" s="49"/>
      <c r="CWJ48" s="49"/>
      <c r="CWK48" s="49"/>
      <c r="CWL48" s="49"/>
      <c r="CWM48" s="49"/>
      <c r="CWN48" s="49"/>
      <c r="CWO48" s="49"/>
      <c r="CWP48" s="49"/>
      <c r="CWQ48" s="49"/>
      <c r="CWR48" s="49"/>
      <c r="CWS48" s="49"/>
      <c r="CWT48" s="49"/>
      <c r="CWU48" s="49"/>
      <c r="CWV48" s="49"/>
      <c r="CWW48" s="49"/>
      <c r="CWX48" s="49"/>
      <c r="CWY48" s="49"/>
      <c r="CWZ48" s="49"/>
      <c r="CXA48" s="49"/>
      <c r="CXB48" s="49"/>
      <c r="CXC48" s="49"/>
      <c r="CXD48" s="49"/>
      <c r="CXE48" s="49"/>
      <c r="CXF48" s="49"/>
      <c r="CXG48" s="49"/>
      <c r="CXH48" s="49"/>
      <c r="CXI48" s="49"/>
      <c r="CXJ48" s="49"/>
      <c r="CXK48" s="49"/>
      <c r="CXL48" s="49"/>
      <c r="CXM48" s="49"/>
      <c r="CXN48" s="49"/>
      <c r="CXO48" s="49"/>
      <c r="CXP48" s="49"/>
      <c r="CXQ48" s="49"/>
      <c r="CXR48" s="49"/>
      <c r="CXS48" s="49"/>
      <c r="CXT48" s="49"/>
      <c r="CXU48" s="49"/>
      <c r="CXV48" s="49"/>
      <c r="CXW48" s="49"/>
      <c r="CXX48" s="49"/>
      <c r="CXY48" s="49"/>
      <c r="CXZ48" s="49"/>
      <c r="CYA48" s="49"/>
      <c r="CYB48" s="49"/>
      <c r="CYC48" s="49"/>
      <c r="CYD48" s="49"/>
      <c r="CYE48" s="49"/>
      <c r="CYF48" s="49"/>
      <c r="CYG48" s="49"/>
      <c r="CYH48" s="49"/>
      <c r="CYI48" s="49"/>
      <c r="CYJ48" s="49"/>
      <c r="CYK48" s="49"/>
      <c r="CYL48" s="49"/>
      <c r="CYM48" s="49"/>
      <c r="CYN48" s="49"/>
      <c r="CYO48" s="49"/>
      <c r="CYP48" s="49"/>
      <c r="CYQ48" s="49"/>
      <c r="CYR48" s="49"/>
      <c r="CYS48" s="49"/>
      <c r="CYT48" s="49"/>
      <c r="CYU48" s="49"/>
      <c r="CYV48" s="49"/>
      <c r="CYW48" s="49"/>
      <c r="CYX48" s="49"/>
      <c r="CYY48" s="49"/>
      <c r="CYZ48" s="49"/>
      <c r="CZA48" s="49"/>
      <c r="CZB48" s="49"/>
      <c r="CZC48" s="49"/>
      <c r="CZD48" s="49"/>
      <c r="CZE48" s="49"/>
      <c r="CZF48" s="49"/>
      <c r="CZG48" s="49"/>
      <c r="CZH48" s="49"/>
      <c r="CZI48" s="49"/>
      <c r="CZJ48" s="49"/>
      <c r="CZK48" s="49"/>
      <c r="CZL48" s="49"/>
      <c r="CZM48" s="49"/>
      <c r="CZN48" s="49"/>
      <c r="CZO48" s="49"/>
      <c r="CZP48" s="49"/>
      <c r="CZQ48" s="49"/>
      <c r="CZR48" s="49"/>
      <c r="CZS48" s="49"/>
      <c r="CZT48" s="49"/>
      <c r="CZU48" s="49"/>
      <c r="CZV48" s="49"/>
      <c r="CZW48" s="49"/>
      <c r="CZX48" s="49"/>
      <c r="CZY48" s="49"/>
      <c r="CZZ48" s="49"/>
      <c r="DAA48" s="49"/>
      <c r="DAB48" s="49"/>
      <c r="DAC48" s="49"/>
      <c r="DAD48" s="49"/>
      <c r="DAE48" s="49"/>
      <c r="DAF48" s="49"/>
      <c r="DAG48" s="49"/>
      <c r="DAH48" s="49"/>
      <c r="DAI48" s="49"/>
      <c r="DAJ48" s="49"/>
      <c r="DAK48" s="49"/>
      <c r="DAL48" s="49"/>
      <c r="DAM48" s="49"/>
      <c r="DAN48" s="49"/>
      <c r="DAO48" s="49"/>
      <c r="DAP48" s="49"/>
      <c r="DAQ48" s="49"/>
      <c r="DAR48" s="49"/>
      <c r="DAS48" s="49"/>
      <c r="DAT48" s="49"/>
      <c r="DAU48" s="49"/>
      <c r="DAV48" s="49"/>
      <c r="DAW48" s="49"/>
      <c r="DAX48" s="49"/>
      <c r="DAY48" s="49"/>
      <c r="DAZ48" s="49"/>
      <c r="DBA48" s="49"/>
      <c r="DBB48" s="49"/>
      <c r="DBC48" s="49"/>
      <c r="DBD48" s="49"/>
      <c r="DBE48" s="49"/>
      <c r="DBF48" s="49"/>
      <c r="DBG48" s="49"/>
      <c r="DBH48" s="49"/>
      <c r="DBI48" s="49"/>
      <c r="DBJ48" s="49"/>
      <c r="DBK48" s="49"/>
      <c r="DBL48" s="49"/>
      <c r="DBM48" s="49"/>
      <c r="DBN48" s="49"/>
      <c r="DBO48" s="49"/>
      <c r="DBP48" s="49"/>
      <c r="DBQ48" s="49"/>
      <c r="DBR48" s="49"/>
      <c r="DBS48" s="49"/>
      <c r="DBT48" s="49"/>
      <c r="DBU48" s="49"/>
      <c r="DBV48" s="49"/>
      <c r="DBW48" s="49"/>
      <c r="DBX48" s="49"/>
      <c r="DBY48" s="49"/>
      <c r="DBZ48" s="49"/>
      <c r="DCA48" s="49"/>
      <c r="DCB48" s="49"/>
      <c r="DCC48" s="49"/>
      <c r="DCD48" s="49"/>
      <c r="DCE48" s="49"/>
      <c r="DCF48" s="49"/>
      <c r="DCG48" s="49"/>
      <c r="DCH48" s="49"/>
      <c r="DCI48" s="49"/>
      <c r="DCJ48" s="49"/>
      <c r="DCK48" s="49"/>
      <c r="DCL48" s="49"/>
      <c r="DCM48" s="49"/>
      <c r="DCN48" s="49"/>
      <c r="DCO48" s="49"/>
      <c r="DCP48" s="49"/>
      <c r="DCQ48" s="49"/>
      <c r="DCR48" s="49"/>
      <c r="DCS48" s="49"/>
      <c r="DCT48" s="49"/>
      <c r="DCU48" s="49"/>
      <c r="DCV48" s="49"/>
      <c r="DCW48" s="49"/>
      <c r="DCX48" s="49"/>
      <c r="DCY48" s="49"/>
      <c r="DCZ48" s="49"/>
      <c r="DDA48" s="49"/>
      <c r="DDB48" s="49"/>
      <c r="DDC48" s="49"/>
      <c r="DDD48" s="49"/>
      <c r="DDE48" s="49"/>
      <c r="DDF48" s="49"/>
      <c r="DDG48" s="49"/>
      <c r="DDH48" s="49"/>
      <c r="DDI48" s="49"/>
      <c r="DDJ48" s="49"/>
      <c r="DDK48" s="49"/>
      <c r="DDL48" s="49"/>
      <c r="DDM48" s="49"/>
      <c r="DDN48" s="49"/>
      <c r="DDO48" s="49"/>
      <c r="DDP48" s="49"/>
      <c r="DDQ48" s="49"/>
      <c r="DDR48" s="49"/>
      <c r="DDS48" s="49"/>
      <c r="DDT48" s="49"/>
      <c r="DDU48" s="49"/>
      <c r="DDV48" s="49"/>
      <c r="DDW48" s="49"/>
      <c r="DDX48" s="49"/>
      <c r="DDY48" s="49"/>
      <c r="DDZ48" s="49"/>
      <c r="DEA48" s="49"/>
      <c r="DEB48" s="49"/>
      <c r="DEC48" s="49"/>
      <c r="DED48" s="49"/>
      <c r="DEE48" s="49"/>
      <c r="DEF48" s="49"/>
      <c r="DEG48" s="49"/>
      <c r="DEH48" s="49"/>
      <c r="DEI48" s="49"/>
      <c r="DEJ48" s="49"/>
      <c r="DEK48" s="49"/>
      <c r="DEL48" s="49"/>
      <c r="DEM48" s="49"/>
      <c r="DEN48" s="49"/>
      <c r="DEO48" s="49"/>
      <c r="DEP48" s="49"/>
      <c r="DEQ48" s="49"/>
      <c r="DER48" s="49"/>
      <c r="DES48" s="49"/>
      <c r="DET48" s="49"/>
      <c r="DEU48" s="49"/>
      <c r="DEV48" s="49"/>
      <c r="DEW48" s="49"/>
      <c r="DEX48" s="49"/>
      <c r="DEY48" s="49"/>
      <c r="DEZ48" s="49"/>
      <c r="DFA48" s="49"/>
      <c r="DFB48" s="49"/>
      <c r="DFC48" s="49"/>
      <c r="DFD48" s="49"/>
      <c r="DFE48" s="49"/>
      <c r="DFF48" s="49"/>
      <c r="DFG48" s="49"/>
      <c r="DFH48" s="49"/>
      <c r="DFI48" s="49"/>
      <c r="DFJ48" s="49"/>
      <c r="DFK48" s="49"/>
      <c r="DFL48" s="49"/>
      <c r="DFM48" s="49"/>
      <c r="DFN48" s="49"/>
      <c r="DFO48" s="49"/>
      <c r="DFP48" s="49"/>
      <c r="DFQ48" s="49"/>
      <c r="DFR48" s="49"/>
      <c r="DFS48" s="49"/>
      <c r="DFT48" s="49"/>
      <c r="DFU48" s="49"/>
      <c r="DFV48" s="49"/>
      <c r="DFW48" s="49"/>
      <c r="DFX48" s="49"/>
      <c r="DFY48" s="49"/>
      <c r="DFZ48" s="49"/>
      <c r="DGA48" s="49"/>
      <c r="DGB48" s="49"/>
      <c r="DGC48" s="49"/>
      <c r="DGD48" s="49"/>
      <c r="DGE48" s="49"/>
      <c r="DGF48" s="49"/>
      <c r="DGG48" s="49"/>
      <c r="DGH48" s="49"/>
      <c r="DGI48" s="49"/>
      <c r="DGJ48" s="49"/>
      <c r="DGK48" s="49"/>
      <c r="DGL48" s="49"/>
      <c r="DGM48" s="49"/>
      <c r="DGN48" s="49"/>
      <c r="DGO48" s="49"/>
      <c r="DGP48" s="49"/>
      <c r="DGQ48" s="49"/>
      <c r="DGR48" s="49"/>
      <c r="DGS48" s="49"/>
      <c r="DGT48" s="49"/>
      <c r="DGU48" s="49"/>
      <c r="DGV48" s="49"/>
      <c r="DGW48" s="49"/>
      <c r="DGX48" s="49"/>
      <c r="DGY48" s="49"/>
      <c r="DGZ48" s="49"/>
      <c r="DHA48" s="49"/>
      <c r="DHB48" s="49"/>
      <c r="DHC48" s="49"/>
      <c r="DHD48" s="49"/>
      <c r="DHE48" s="49"/>
      <c r="DHF48" s="49"/>
      <c r="DHG48" s="49"/>
      <c r="DHH48" s="49"/>
      <c r="DHI48" s="49"/>
      <c r="DHJ48" s="49"/>
      <c r="DHK48" s="49"/>
      <c r="DHL48" s="49"/>
      <c r="DHM48" s="49"/>
      <c r="DHN48" s="49"/>
      <c r="DHO48" s="49"/>
      <c r="DHP48" s="49"/>
      <c r="DHQ48" s="49"/>
      <c r="DHR48" s="49"/>
      <c r="DHS48" s="49"/>
      <c r="DHT48" s="49"/>
      <c r="DHU48" s="49"/>
      <c r="DHV48" s="49"/>
      <c r="DHW48" s="49"/>
      <c r="DHX48" s="49"/>
      <c r="DHY48" s="49"/>
      <c r="DHZ48" s="49"/>
      <c r="DIA48" s="49"/>
      <c r="DIB48" s="49"/>
      <c r="DIC48" s="49"/>
      <c r="DID48" s="49"/>
      <c r="DIE48" s="49"/>
      <c r="DIF48" s="49"/>
      <c r="DIG48" s="49"/>
      <c r="DIH48" s="49"/>
      <c r="DII48" s="49"/>
      <c r="DIJ48" s="49"/>
      <c r="DIK48" s="49"/>
      <c r="DIL48" s="49"/>
      <c r="DIM48" s="49"/>
      <c r="DIN48" s="49"/>
      <c r="DIO48" s="49"/>
      <c r="DIP48" s="49"/>
      <c r="DIQ48" s="49"/>
      <c r="DIR48" s="49"/>
      <c r="DIS48" s="49"/>
      <c r="DIT48" s="49"/>
      <c r="DIU48" s="49"/>
      <c r="DIV48" s="49"/>
      <c r="DIW48" s="49"/>
      <c r="DIX48" s="49"/>
      <c r="DIY48" s="49"/>
      <c r="DIZ48" s="49"/>
      <c r="DJA48" s="49"/>
      <c r="DJB48" s="49"/>
      <c r="DJC48" s="49"/>
      <c r="DJD48" s="49"/>
      <c r="DJE48" s="49"/>
      <c r="DJF48" s="49"/>
      <c r="DJG48" s="49"/>
      <c r="DJH48" s="49"/>
      <c r="DJI48" s="49"/>
      <c r="DJJ48" s="49"/>
      <c r="DJK48" s="49"/>
      <c r="DJL48" s="49"/>
      <c r="DJM48" s="49"/>
      <c r="DJN48" s="49"/>
      <c r="DJO48" s="49"/>
      <c r="DJP48" s="49"/>
      <c r="DJQ48" s="49"/>
      <c r="DJR48" s="49"/>
      <c r="DJS48" s="49"/>
      <c r="DJT48" s="49"/>
      <c r="DJU48" s="49"/>
      <c r="DJV48" s="49"/>
      <c r="DJW48" s="49"/>
      <c r="DJX48" s="49"/>
      <c r="DJY48" s="49"/>
      <c r="DJZ48" s="49"/>
      <c r="DKA48" s="49"/>
      <c r="DKB48" s="49"/>
      <c r="DKC48" s="49"/>
      <c r="DKD48" s="49"/>
      <c r="DKE48" s="49"/>
      <c r="DKF48" s="49"/>
      <c r="DKG48" s="49"/>
      <c r="DKH48" s="49"/>
      <c r="DKI48" s="49"/>
      <c r="DKJ48" s="49"/>
      <c r="DKK48" s="49"/>
      <c r="DKL48" s="49"/>
      <c r="DKM48" s="49"/>
      <c r="DKN48" s="49"/>
      <c r="DKO48" s="49"/>
      <c r="DKP48" s="49"/>
      <c r="DKQ48" s="49"/>
      <c r="DKR48" s="49"/>
      <c r="DKS48" s="49"/>
      <c r="DKT48" s="49"/>
      <c r="DKU48" s="49"/>
      <c r="DKV48" s="49"/>
      <c r="DKW48" s="49"/>
      <c r="DKX48" s="49"/>
      <c r="DKY48" s="49"/>
      <c r="DKZ48" s="49"/>
      <c r="DLA48" s="49"/>
      <c r="DLB48" s="49"/>
      <c r="DLC48" s="49"/>
      <c r="DLD48" s="49"/>
      <c r="DLE48" s="49"/>
      <c r="DLF48" s="49"/>
      <c r="DLG48" s="49"/>
      <c r="DLH48" s="49"/>
      <c r="DLI48" s="49"/>
      <c r="DLJ48" s="49"/>
      <c r="DLK48" s="49"/>
      <c r="DLL48" s="49"/>
      <c r="DLM48" s="49"/>
      <c r="DLN48" s="49"/>
      <c r="DLO48" s="49"/>
      <c r="DLP48" s="49"/>
      <c r="DLQ48" s="49"/>
      <c r="DLR48" s="49"/>
      <c r="DLS48" s="49"/>
      <c r="DLT48" s="49"/>
      <c r="DLU48" s="49"/>
      <c r="DLV48" s="49"/>
      <c r="DLW48" s="49"/>
      <c r="DLX48" s="49"/>
      <c r="DLY48" s="49"/>
      <c r="DLZ48" s="49"/>
      <c r="DMA48" s="49"/>
      <c r="DMB48" s="49"/>
      <c r="DMC48" s="49"/>
      <c r="DMD48" s="49"/>
      <c r="DME48" s="49"/>
      <c r="DMF48" s="49"/>
      <c r="DMG48" s="49"/>
      <c r="DMH48" s="49"/>
      <c r="DMI48" s="49"/>
      <c r="DMJ48" s="49"/>
      <c r="DMK48" s="49"/>
      <c r="DML48" s="49"/>
      <c r="DMM48" s="49"/>
      <c r="DMN48" s="49"/>
      <c r="DMO48" s="49"/>
      <c r="DMP48" s="49"/>
      <c r="DMQ48" s="49"/>
      <c r="DMR48" s="49"/>
      <c r="DMS48" s="49"/>
      <c r="DMT48" s="49"/>
      <c r="DMU48" s="49"/>
      <c r="DMV48" s="49"/>
      <c r="DMW48" s="49"/>
      <c r="DMX48" s="49"/>
      <c r="DMY48" s="49"/>
      <c r="DMZ48" s="49"/>
      <c r="DNA48" s="49"/>
      <c r="DNB48" s="49"/>
      <c r="DNC48" s="49"/>
      <c r="DND48" s="49"/>
      <c r="DNE48" s="49"/>
      <c r="DNF48" s="49"/>
      <c r="DNG48" s="49"/>
      <c r="DNH48" s="49"/>
      <c r="DNI48" s="49"/>
      <c r="DNJ48" s="49"/>
      <c r="DNK48" s="49"/>
      <c r="DNL48" s="49"/>
      <c r="DNM48" s="49"/>
      <c r="DNN48" s="49"/>
      <c r="DNO48" s="49"/>
      <c r="DNP48" s="49"/>
      <c r="DNQ48" s="49"/>
      <c r="DNR48" s="49"/>
      <c r="DNS48" s="49"/>
      <c r="DNT48" s="49"/>
      <c r="DNU48" s="49"/>
      <c r="DNV48" s="49"/>
      <c r="DNW48" s="49"/>
      <c r="DNX48" s="49"/>
      <c r="DNY48" s="49"/>
      <c r="DNZ48" s="49"/>
      <c r="DOA48" s="49"/>
      <c r="DOB48" s="49"/>
      <c r="DOC48" s="49"/>
      <c r="DOD48" s="49"/>
      <c r="DOE48" s="49"/>
      <c r="DOF48" s="49"/>
      <c r="DOG48" s="49"/>
      <c r="DOH48" s="49"/>
      <c r="DOI48" s="49"/>
      <c r="DOJ48" s="49"/>
      <c r="DOK48" s="49"/>
      <c r="DOL48" s="49"/>
      <c r="DOM48" s="49"/>
      <c r="DON48" s="49"/>
      <c r="DOO48" s="49"/>
      <c r="DOP48" s="49"/>
      <c r="DOQ48" s="49"/>
      <c r="DOR48" s="49"/>
      <c r="DOS48" s="49"/>
      <c r="DOT48" s="49"/>
      <c r="DOU48" s="49"/>
      <c r="DOV48" s="49"/>
      <c r="DOW48" s="49"/>
      <c r="DOX48" s="49"/>
      <c r="DOY48" s="49"/>
      <c r="DOZ48" s="49"/>
      <c r="DPA48" s="49"/>
      <c r="DPB48" s="49"/>
      <c r="DPC48" s="49"/>
      <c r="DPD48" s="49"/>
      <c r="DPE48" s="49"/>
      <c r="DPF48" s="49"/>
      <c r="DPG48" s="49"/>
      <c r="DPH48" s="49"/>
      <c r="DPI48" s="49"/>
      <c r="DPJ48" s="49"/>
      <c r="DPK48" s="49"/>
      <c r="DPL48" s="49"/>
      <c r="DPM48" s="49"/>
      <c r="DPN48" s="49"/>
      <c r="DPO48" s="49"/>
      <c r="DPP48" s="49"/>
      <c r="DPQ48" s="49"/>
      <c r="DPR48" s="49"/>
      <c r="DPS48" s="49"/>
      <c r="DPT48" s="49"/>
      <c r="DPU48" s="49"/>
      <c r="DPV48" s="49"/>
      <c r="DPW48" s="49"/>
      <c r="DPX48" s="49"/>
      <c r="DPY48" s="49"/>
      <c r="DPZ48" s="49"/>
      <c r="DQA48" s="49"/>
      <c r="DQB48" s="49"/>
      <c r="DQC48" s="49"/>
      <c r="DQD48" s="49"/>
      <c r="DQE48" s="49"/>
      <c r="DQF48" s="49"/>
      <c r="DQG48" s="49"/>
      <c r="DQH48" s="49"/>
      <c r="DQI48" s="49"/>
      <c r="DQJ48" s="49"/>
      <c r="DQK48" s="49"/>
      <c r="DQL48" s="49"/>
      <c r="DQM48" s="49"/>
      <c r="DQN48" s="49"/>
      <c r="DQO48" s="49"/>
      <c r="DQP48" s="49"/>
      <c r="DQQ48" s="49"/>
      <c r="DQR48" s="49"/>
      <c r="DQS48" s="49"/>
      <c r="DQT48" s="49"/>
      <c r="DQU48" s="49"/>
      <c r="DQV48" s="49"/>
      <c r="DQW48" s="49"/>
      <c r="DQX48" s="49"/>
      <c r="DQY48" s="49"/>
      <c r="DQZ48" s="49"/>
      <c r="DRA48" s="49"/>
      <c r="DRB48" s="49"/>
      <c r="DRC48" s="49"/>
      <c r="DRD48" s="49"/>
      <c r="DRE48" s="49"/>
      <c r="DRF48" s="49"/>
      <c r="DRG48" s="49"/>
      <c r="DRH48" s="49"/>
      <c r="DRI48" s="49"/>
      <c r="DRJ48" s="49"/>
      <c r="DRK48" s="49"/>
      <c r="DRL48" s="49"/>
      <c r="DRM48" s="49"/>
      <c r="DRN48" s="49"/>
      <c r="DRO48" s="49"/>
      <c r="DRP48" s="49"/>
      <c r="DRQ48" s="49"/>
      <c r="DRR48" s="49"/>
      <c r="DRS48" s="49"/>
      <c r="DRT48" s="49"/>
      <c r="DRU48" s="49"/>
      <c r="DRV48" s="49"/>
      <c r="DRW48" s="49"/>
      <c r="DRX48" s="49"/>
      <c r="DRY48" s="49"/>
      <c r="DRZ48" s="49"/>
      <c r="DSA48" s="49"/>
      <c r="DSB48" s="49"/>
      <c r="DSC48" s="49"/>
      <c r="DSD48" s="49"/>
      <c r="DSE48" s="49"/>
      <c r="DSF48" s="49"/>
      <c r="DSG48" s="49"/>
      <c r="DSH48" s="49"/>
      <c r="DSI48" s="49"/>
      <c r="DSJ48" s="49"/>
      <c r="DSK48" s="49"/>
      <c r="DSL48" s="49"/>
      <c r="DSM48" s="49"/>
      <c r="DSN48" s="49"/>
      <c r="DSO48" s="49"/>
      <c r="DSP48" s="49"/>
      <c r="DSQ48" s="49"/>
      <c r="DSR48" s="49"/>
      <c r="DSS48" s="49"/>
      <c r="DST48" s="49"/>
      <c r="DSU48" s="49"/>
      <c r="DSV48" s="49"/>
      <c r="DSW48" s="49"/>
      <c r="DSX48" s="49"/>
      <c r="DSY48" s="49"/>
      <c r="DSZ48" s="49"/>
      <c r="DTA48" s="49"/>
      <c r="DTB48" s="49"/>
      <c r="DTC48" s="49"/>
      <c r="DTD48" s="49"/>
      <c r="DTE48" s="49"/>
      <c r="DTF48" s="49"/>
      <c r="DTG48" s="49"/>
      <c r="DTH48" s="49"/>
      <c r="DTI48" s="49"/>
      <c r="DTJ48" s="49"/>
      <c r="DTK48" s="49"/>
      <c r="DTL48" s="49"/>
      <c r="DTM48" s="49"/>
      <c r="DTN48" s="49"/>
      <c r="DTO48" s="49"/>
      <c r="DTP48" s="49"/>
      <c r="DTQ48" s="49"/>
      <c r="DTR48" s="49"/>
      <c r="DTS48" s="49"/>
      <c r="DTT48" s="49"/>
      <c r="DTU48" s="49"/>
      <c r="DTV48" s="49"/>
      <c r="DTW48" s="49"/>
      <c r="DTX48" s="49"/>
      <c r="DTY48" s="49"/>
      <c r="DTZ48" s="49"/>
      <c r="DUA48" s="49"/>
      <c r="DUB48" s="49"/>
      <c r="DUC48" s="49"/>
      <c r="DUD48" s="49"/>
      <c r="DUE48" s="49"/>
      <c r="DUF48" s="49"/>
      <c r="DUG48" s="49"/>
      <c r="DUH48" s="49"/>
      <c r="DUI48" s="49"/>
      <c r="DUJ48" s="49"/>
      <c r="DUK48" s="49"/>
      <c r="DUL48" s="49"/>
      <c r="DUM48" s="49"/>
      <c r="DUN48" s="49"/>
      <c r="DUO48" s="49"/>
      <c r="DUP48" s="49"/>
      <c r="DUQ48" s="49"/>
      <c r="DUR48" s="49"/>
      <c r="DUS48" s="49"/>
      <c r="DUT48" s="49"/>
      <c r="DUU48" s="49"/>
      <c r="DUV48" s="49"/>
      <c r="DUW48" s="49"/>
      <c r="DUX48" s="49"/>
      <c r="DUY48" s="49"/>
      <c r="DUZ48" s="49"/>
      <c r="DVA48" s="49"/>
      <c r="DVB48" s="49"/>
      <c r="DVC48" s="49"/>
      <c r="DVD48" s="49"/>
      <c r="DVE48" s="49"/>
      <c r="DVF48" s="49"/>
      <c r="DVG48" s="49"/>
      <c r="DVH48" s="49"/>
      <c r="DVI48" s="49"/>
      <c r="DVJ48" s="49"/>
      <c r="DVK48" s="49"/>
      <c r="DVL48" s="49"/>
      <c r="DVM48" s="49"/>
      <c r="DVN48" s="49"/>
      <c r="DVO48" s="49"/>
      <c r="DVP48" s="49"/>
      <c r="DVQ48" s="49"/>
      <c r="DVR48" s="49"/>
      <c r="DVS48" s="49"/>
      <c r="DVT48" s="49"/>
      <c r="DVU48" s="49"/>
      <c r="DVV48" s="49"/>
      <c r="DVW48" s="49"/>
      <c r="DVX48" s="49"/>
      <c r="DVY48" s="49"/>
      <c r="DVZ48" s="49"/>
      <c r="DWA48" s="49"/>
      <c r="DWB48" s="49"/>
      <c r="DWC48" s="49"/>
      <c r="DWD48" s="49"/>
      <c r="DWE48" s="49"/>
      <c r="DWF48" s="49"/>
      <c r="DWG48" s="49"/>
      <c r="DWH48" s="49"/>
      <c r="DWI48" s="49"/>
      <c r="DWJ48" s="49"/>
      <c r="DWK48" s="49"/>
      <c r="DWL48" s="49"/>
      <c r="DWM48" s="49"/>
      <c r="DWN48" s="49"/>
      <c r="DWO48" s="49"/>
      <c r="DWP48" s="49"/>
      <c r="DWQ48" s="49"/>
      <c r="DWR48" s="49"/>
      <c r="DWS48" s="49"/>
      <c r="DWT48" s="49"/>
      <c r="DWU48" s="49"/>
      <c r="DWV48" s="49"/>
      <c r="DWW48" s="49"/>
      <c r="DWX48" s="49"/>
      <c r="DWY48" s="49"/>
      <c r="DWZ48" s="49"/>
      <c r="DXA48" s="49"/>
      <c r="DXB48" s="49"/>
      <c r="DXC48" s="49"/>
      <c r="DXD48" s="49"/>
      <c r="DXE48" s="49"/>
      <c r="DXF48" s="49"/>
      <c r="DXG48" s="49"/>
      <c r="DXH48" s="49"/>
      <c r="DXI48" s="49"/>
      <c r="DXJ48" s="49"/>
      <c r="DXK48" s="49"/>
      <c r="DXL48" s="49"/>
      <c r="DXM48" s="49"/>
      <c r="DXN48" s="49"/>
      <c r="DXO48" s="49"/>
      <c r="DXP48" s="49"/>
      <c r="DXQ48" s="49"/>
      <c r="DXR48" s="49"/>
      <c r="DXS48" s="49"/>
      <c r="DXT48" s="49"/>
      <c r="DXU48" s="49"/>
      <c r="DXV48" s="49"/>
      <c r="DXW48" s="49"/>
      <c r="DXX48" s="49"/>
      <c r="DXY48" s="49"/>
      <c r="DXZ48" s="49"/>
      <c r="DYA48" s="49"/>
      <c r="DYB48" s="49"/>
      <c r="DYC48" s="49"/>
      <c r="DYD48" s="49"/>
      <c r="DYE48" s="49"/>
      <c r="DYF48" s="49"/>
      <c r="DYG48" s="49"/>
      <c r="DYH48" s="49"/>
      <c r="DYI48" s="49"/>
      <c r="DYJ48" s="49"/>
      <c r="DYK48" s="49"/>
      <c r="DYL48" s="49"/>
      <c r="DYM48" s="49"/>
      <c r="DYN48" s="49"/>
      <c r="DYO48" s="49"/>
      <c r="DYP48" s="49"/>
      <c r="DYQ48" s="49"/>
      <c r="DYR48" s="49"/>
      <c r="DYS48" s="49"/>
      <c r="DYT48" s="49"/>
      <c r="DYU48" s="49"/>
      <c r="DYV48" s="49"/>
      <c r="DYW48" s="49"/>
      <c r="DYX48" s="49"/>
      <c r="DYY48" s="49"/>
      <c r="DYZ48" s="49"/>
      <c r="DZA48" s="49"/>
      <c r="DZB48" s="49"/>
      <c r="DZC48" s="49"/>
      <c r="DZD48" s="49"/>
      <c r="DZE48" s="49"/>
      <c r="DZF48" s="49"/>
      <c r="DZG48" s="49"/>
      <c r="DZH48" s="49"/>
      <c r="DZI48" s="49"/>
      <c r="DZJ48" s="49"/>
      <c r="DZK48" s="49"/>
      <c r="DZL48" s="49"/>
      <c r="DZM48" s="49"/>
      <c r="DZN48" s="49"/>
      <c r="DZO48" s="49"/>
      <c r="DZP48" s="49"/>
      <c r="DZQ48" s="49"/>
      <c r="DZR48" s="49"/>
      <c r="DZS48" s="49"/>
      <c r="DZT48" s="49"/>
      <c r="DZU48" s="49"/>
      <c r="DZV48" s="49"/>
      <c r="DZW48" s="49"/>
      <c r="DZX48" s="49"/>
      <c r="DZY48" s="49"/>
      <c r="DZZ48" s="49"/>
      <c r="EAA48" s="49"/>
      <c r="EAB48" s="49"/>
      <c r="EAC48" s="49"/>
      <c r="EAD48" s="49"/>
      <c r="EAE48" s="49"/>
      <c r="EAF48" s="49"/>
      <c r="EAG48" s="49"/>
      <c r="EAH48" s="49"/>
      <c r="EAI48" s="49"/>
      <c r="EAJ48" s="49"/>
      <c r="EAK48" s="49"/>
      <c r="EAL48" s="49"/>
      <c r="EAM48" s="49"/>
      <c r="EAN48" s="49"/>
      <c r="EAO48" s="49"/>
      <c r="EAP48" s="49"/>
      <c r="EAQ48" s="49"/>
      <c r="EAR48" s="49"/>
      <c r="EAS48" s="49"/>
      <c r="EAT48" s="49"/>
      <c r="EAU48" s="49"/>
      <c r="EAV48" s="49"/>
      <c r="EAW48" s="49"/>
      <c r="EAX48" s="49"/>
      <c r="EAY48" s="49"/>
      <c r="EAZ48" s="49"/>
      <c r="EBA48" s="49"/>
      <c r="EBB48" s="49"/>
      <c r="EBC48" s="49"/>
      <c r="EBD48" s="49"/>
      <c r="EBE48" s="49"/>
      <c r="EBF48" s="49"/>
      <c r="EBG48" s="49"/>
      <c r="EBH48" s="49"/>
      <c r="EBI48" s="49"/>
      <c r="EBJ48" s="49"/>
      <c r="EBK48" s="49"/>
      <c r="EBL48" s="49"/>
      <c r="EBM48" s="49"/>
      <c r="EBN48" s="49"/>
      <c r="EBO48" s="49"/>
      <c r="EBP48" s="49"/>
      <c r="EBQ48" s="49"/>
      <c r="EBR48" s="49"/>
      <c r="EBS48" s="49"/>
      <c r="EBT48" s="49"/>
      <c r="EBU48" s="49"/>
      <c r="EBV48" s="49"/>
      <c r="EBW48" s="49"/>
      <c r="EBX48" s="49"/>
      <c r="EBY48" s="49"/>
      <c r="EBZ48" s="49"/>
      <c r="ECA48" s="49"/>
      <c r="ECB48" s="49"/>
      <c r="ECC48" s="49"/>
      <c r="ECD48" s="49"/>
      <c r="ECE48" s="49"/>
      <c r="ECF48" s="49"/>
      <c r="ECG48" s="49"/>
      <c r="ECH48" s="49"/>
      <c r="ECI48" s="49"/>
      <c r="ECJ48" s="49"/>
      <c r="ECK48" s="49"/>
      <c r="ECL48" s="49"/>
      <c r="ECM48" s="49"/>
      <c r="ECN48" s="49"/>
      <c r="ECO48" s="49"/>
      <c r="ECP48" s="49"/>
      <c r="ECQ48" s="49"/>
      <c r="ECR48" s="49"/>
      <c r="ECS48" s="49"/>
      <c r="ECT48" s="49"/>
      <c r="ECU48" s="49"/>
      <c r="ECV48" s="49"/>
      <c r="ECW48" s="49"/>
      <c r="ECX48" s="49"/>
      <c r="ECY48" s="49"/>
      <c r="ECZ48" s="49"/>
      <c r="EDA48" s="49"/>
      <c r="EDB48" s="49"/>
      <c r="EDC48" s="49"/>
      <c r="EDD48" s="49"/>
      <c r="EDE48" s="49"/>
      <c r="EDF48" s="49"/>
      <c r="EDG48" s="49"/>
      <c r="EDH48" s="49"/>
      <c r="EDI48" s="49"/>
      <c r="EDJ48" s="49"/>
      <c r="EDK48" s="49"/>
      <c r="EDL48" s="49"/>
      <c r="EDM48" s="49"/>
      <c r="EDN48" s="49"/>
      <c r="EDO48" s="49"/>
      <c r="EDP48" s="49"/>
      <c r="EDQ48" s="49"/>
      <c r="EDR48" s="49"/>
      <c r="EDS48" s="49"/>
      <c r="EDT48" s="49"/>
      <c r="EDU48" s="49"/>
      <c r="EDV48" s="49"/>
      <c r="EDW48" s="49"/>
      <c r="EDX48" s="49"/>
      <c r="EDY48" s="49"/>
      <c r="EDZ48" s="49"/>
      <c r="EEA48" s="49"/>
      <c r="EEB48" s="49"/>
      <c r="EEC48" s="49"/>
      <c r="EED48" s="49"/>
      <c r="EEE48" s="49"/>
      <c r="EEF48" s="49"/>
      <c r="EEG48" s="49"/>
      <c r="EEH48" s="49"/>
      <c r="EEI48" s="49"/>
      <c r="EEJ48" s="49"/>
      <c r="EEK48" s="49"/>
      <c r="EEL48" s="49"/>
      <c r="EEM48" s="49"/>
      <c r="EEN48" s="49"/>
      <c r="EEO48" s="49"/>
      <c r="EEP48" s="49"/>
      <c r="EEQ48" s="49"/>
      <c r="EER48" s="49"/>
      <c r="EES48" s="49"/>
      <c r="EET48" s="49"/>
      <c r="EEU48" s="49"/>
      <c r="EEV48" s="49"/>
      <c r="EEW48" s="49"/>
      <c r="EEX48" s="49"/>
      <c r="EEY48" s="49"/>
      <c r="EEZ48" s="49"/>
      <c r="EFA48" s="49"/>
      <c r="EFB48" s="49"/>
      <c r="EFC48" s="49"/>
      <c r="EFD48" s="49"/>
      <c r="EFE48" s="49"/>
      <c r="EFF48" s="49"/>
      <c r="EFG48" s="49"/>
      <c r="EFH48" s="49"/>
      <c r="EFI48" s="49"/>
      <c r="EFJ48" s="49"/>
      <c r="EFK48" s="49"/>
      <c r="EFL48" s="49"/>
      <c r="EFM48" s="49"/>
      <c r="EFN48" s="49"/>
      <c r="EFO48" s="49"/>
      <c r="EFP48" s="49"/>
      <c r="EFQ48" s="49"/>
      <c r="EFR48" s="49"/>
      <c r="EFS48" s="49"/>
      <c r="EFT48" s="49"/>
      <c r="EFU48" s="49"/>
      <c r="EFV48" s="49"/>
      <c r="EFW48" s="49"/>
      <c r="EFX48" s="49"/>
      <c r="EFY48" s="49"/>
      <c r="EFZ48" s="49"/>
      <c r="EGA48" s="49"/>
      <c r="EGB48" s="49"/>
      <c r="EGC48" s="49"/>
      <c r="EGD48" s="49"/>
      <c r="EGE48" s="49"/>
      <c r="EGF48" s="49"/>
      <c r="EGG48" s="49"/>
      <c r="EGH48" s="49"/>
      <c r="EGI48" s="49"/>
      <c r="EGJ48" s="49"/>
      <c r="EGK48" s="49"/>
      <c r="EGL48" s="49"/>
      <c r="EGM48" s="49"/>
      <c r="EGN48" s="49"/>
      <c r="EGO48" s="49"/>
      <c r="EGP48" s="49"/>
      <c r="EGQ48" s="49"/>
      <c r="EGR48" s="49"/>
      <c r="EGS48" s="49"/>
      <c r="EGT48" s="49"/>
      <c r="EGU48" s="49"/>
      <c r="EGV48" s="49"/>
      <c r="EGW48" s="49"/>
      <c r="EGX48" s="49"/>
      <c r="EGY48" s="49"/>
      <c r="EGZ48" s="49"/>
      <c r="EHA48" s="49"/>
      <c r="EHB48" s="49"/>
      <c r="EHC48" s="49"/>
      <c r="EHD48" s="49"/>
      <c r="EHE48" s="49"/>
      <c r="EHF48" s="49"/>
      <c r="EHG48" s="49"/>
      <c r="EHH48" s="49"/>
      <c r="EHI48" s="49"/>
      <c r="EHJ48" s="49"/>
      <c r="EHK48" s="49"/>
      <c r="EHL48" s="49"/>
      <c r="EHM48" s="49"/>
      <c r="EHN48" s="49"/>
      <c r="EHO48" s="49"/>
      <c r="EHP48" s="49"/>
      <c r="EHQ48" s="49"/>
      <c r="EHR48" s="49"/>
      <c r="EHS48" s="49"/>
      <c r="EHT48" s="49"/>
      <c r="EHU48" s="49"/>
      <c r="EHV48" s="49"/>
      <c r="EHW48" s="49"/>
      <c r="EHX48" s="49"/>
      <c r="EHY48" s="49"/>
      <c r="EHZ48" s="49"/>
      <c r="EIA48" s="49"/>
      <c r="EIB48" s="49"/>
      <c r="EIC48" s="49"/>
      <c r="EID48" s="49"/>
      <c r="EIE48" s="49"/>
      <c r="EIF48" s="49"/>
      <c r="EIG48" s="49"/>
      <c r="EIH48" s="49"/>
      <c r="EII48" s="49"/>
      <c r="EIJ48" s="49"/>
      <c r="EIK48" s="49"/>
      <c r="EIL48" s="49"/>
      <c r="EIM48" s="49"/>
      <c r="EIN48" s="49"/>
      <c r="EIO48" s="49"/>
      <c r="EIP48" s="49"/>
      <c r="EIQ48" s="49"/>
      <c r="EIR48" s="49"/>
      <c r="EIS48" s="49"/>
      <c r="EIT48" s="49"/>
      <c r="EIU48" s="49"/>
      <c r="EIV48" s="49"/>
      <c r="EIW48" s="49"/>
      <c r="EIX48" s="49"/>
      <c r="EIY48" s="49"/>
      <c r="EIZ48" s="49"/>
      <c r="EJA48" s="49"/>
      <c r="EJB48" s="49"/>
      <c r="EJC48" s="49"/>
      <c r="EJD48" s="49"/>
      <c r="EJE48" s="49"/>
      <c r="EJF48" s="49"/>
      <c r="EJG48" s="49"/>
      <c r="EJH48" s="49"/>
      <c r="EJI48" s="49"/>
      <c r="EJJ48" s="49"/>
      <c r="EJK48" s="49"/>
      <c r="EJL48" s="49"/>
      <c r="EJM48" s="49"/>
      <c r="EJN48" s="49"/>
      <c r="EJO48" s="49"/>
      <c r="EJP48" s="49"/>
      <c r="EJQ48" s="49"/>
      <c r="EJR48" s="49"/>
      <c r="EJS48" s="49"/>
      <c r="EJT48" s="49"/>
      <c r="EJU48" s="49"/>
      <c r="EJV48" s="49"/>
      <c r="EJW48" s="49"/>
      <c r="EJX48" s="49"/>
      <c r="EJY48" s="49"/>
      <c r="EJZ48" s="49"/>
      <c r="EKA48" s="49"/>
      <c r="EKB48" s="49"/>
      <c r="EKC48" s="49"/>
      <c r="EKD48" s="49"/>
      <c r="EKE48" s="49"/>
      <c r="EKF48" s="49"/>
      <c r="EKG48" s="49"/>
      <c r="EKH48" s="49"/>
      <c r="EKI48" s="49"/>
      <c r="EKJ48" s="49"/>
      <c r="EKK48" s="49"/>
      <c r="EKL48" s="49"/>
      <c r="EKM48" s="49"/>
      <c r="EKN48" s="49"/>
      <c r="EKO48" s="49"/>
      <c r="EKP48" s="49"/>
      <c r="EKQ48" s="49"/>
      <c r="EKR48" s="49"/>
      <c r="EKS48" s="49"/>
      <c r="EKT48" s="49"/>
      <c r="EKU48" s="49"/>
      <c r="EKV48" s="49"/>
      <c r="EKW48" s="49"/>
      <c r="EKX48" s="49"/>
      <c r="EKY48" s="49"/>
      <c r="EKZ48" s="49"/>
      <c r="ELA48" s="49"/>
      <c r="ELB48" s="49"/>
      <c r="ELC48" s="49"/>
      <c r="ELD48" s="49"/>
      <c r="ELE48" s="49"/>
      <c r="ELF48" s="49"/>
      <c r="ELG48" s="49"/>
      <c r="ELH48" s="49"/>
      <c r="ELI48" s="49"/>
      <c r="ELJ48" s="49"/>
      <c r="ELK48" s="49"/>
      <c r="ELL48" s="49"/>
      <c r="ELM48" s="49"/>
      <c r="ELN48" s="49"/>
      <c r="ELO48" s="49"/>
      <c r="ELP48" s="49"/>
      <c r="ELQ48" s="49"/>
      <c r="ELR48" s="49"/>
      <c r="ELS48" s="49"/>
      <c r="ELT48" s="49"/>
      <c r="ELU48" s="49"/>
      <c r="ELV48" s="49"/>
      <c r="ELW48" s="49"/>
      <c r="ELX48" s="49"/>
      <c r="ELY48" s="49"/>
      <c r="ELZ48" s="49"/>
      <c r="EMA48" s="49"/>
      <c r="EMB48" s="49"/>
      <c r="EMC48" s="49"/>
      <c r="EMD48" s="49"/>
      <c r="EME48" s="49"/>
      <c r="EMF48" s="49"/>
      <c r="EMG48" s="49"/>
      <c r="EMH48" s="49"/>
      <c r="EMI48" s="49"/>
      <c r="EMJ48" s="49"/>
      <c r="EMK48" s="49"/>
      <c r="EML48" s="49"/>
      <c r="EMM48" s="49"/>
      <c r="EMN48" s="49"/>
      <c r="EMO48" s="49"/>
      <c r="EMP48" s="49"/>
      <c r="EMQ48" s="49"/>
      <c r="EMR48" s="49"/>
      <c r="EMS48" s="49"/>
      <c r="EMT48" s="49"/>
      <c r="EMU48" s="49"/>
      <c r="EMV48" s="49"/>
      <c r="EMW48" s="49"/>
      <c r="EMX48" s="49"/>
      <c r="EMY48" s="49"/>
      <c r="EMZ48" s="49"/>
      <c r="ENA48" s="49"/>
      <c r="ENB48" s="49"/>
      <c r="ENC48" s="49"/>
      <c r="END48" s="49"/>
      <c r="ENE48" s="49"/>
      <c r="ENF48" s="49"/>
      <c r="ENG48" s="49"/>
      <c r="ENH48" s="49"/>
      <c r="ENI48" s="49"/>
      <c r="ENJ48" s="49"/>
      <c r="ENK48" s="49"/>
      <c r="ENL48" s="49"/>
      <c r="ENM48" s="49"/>
      <c r="ENN48" s="49"/>
      <c r="ENO48" s="49"/>
      <c r="ENP48" s="49"/>
      <c r="ENQ48" s="49"/>
      <c r="ENR48" s="49"/>
      <c r="ENS48" s="49"/>
      <c r="ENT48" s="49"/>
      <c r="ENU48" s="49"/>
      <c r="ENV48" s="49"/>
      <c r="ENW48" s="49"/>
      <c r="ENX48" s="49"/>
      <c r="ENY48" s="49"/>
      <c r="ENZ48" s="49"/>
      <c r="EOA48" s="49"/>
      <c r="EOB48" s="49"/>
      <c r="EOC48" s="49"/>
      <c r="EOD48" s="49"/>
      <c r="EOE48" s="49"/>
      <c r="EOF48" s="49"/>
      <c r="EOG48" s="49"/>
      <c r="EOH48" s="49"/>
      <c r="EOI48" s="49"/>
      <c r="EOJ48" s="49"/>
      <c r="EOK48" s="49"/>
      <c r="EOL48" s="49"/>
      <c r="EOM48" s="49"/>
      <c r="EON48" s="49"/>
      <c r="EOO48" s="49"/>
      <c r="EOP48" s="49"/>
      <c r="EOQ48" s="49"/>
      <c r="EOR48" s="49"/>
      <c r="EOS48" s="49"/>
      <c r="EOT48" s="49"/>
      <c r="EOU48" s="49"/>
      <c r="EOV48" s="49"/>
      <c r="EOW48" s="49"/>
      <c r="EOX48" s="49"/>
      <c r="EOY48" s="49"/>
      <c r="EOZ48" s="49"/>
      <c r="EPA48" s="49"/>
      <c r="EPB48" s="49"/>
      <c r="EPC48" s="49"/>
      <c r="EPD48" s="49"/>
      <c r="EPE48" s="49"/>
      <c r="EPF48" s="49"/>
      <c r="EPG48" s="49"/>
      <c r="EPH48" s="49"/>
      <c r="EPI48" s="49"/>
      <c r="EPJ48" s="49"/>
      <c r="EPK48" s="49"/>
      <c r="EPL48" s="49"/>
      <c r="EPM48" s="49"/>
      <c r="EPN48" s="49"/>
      <c r="EPO48" s="49"/>
      <c r="EPP48" s="49"/>
      <c r="EPQ48" s="49"/>
      <c r="EPR48" s="49"/>
      <c r="EPS48" s="49"/>
      <c r="EPT48" s="49"/>
      <c r="EPU48" s="49"/>
      <c r="EPV48" s="49"/>
      <c r="EPW48" s="49"/>
      <c r="EPX48" s="49"/>
      <c r="EPY48" s="49"/>
      <c r="EPZ48" s="49"/>
      <c r="EQA48" s="49"/>
      <c r="EQB48" s="49"/>
      <c r="EQC48" s="49"/>
      <c r="EQD48" s="49"/>
      <c r="EQE48" s="49"/>
      <c r="EQF48" s="49"/>
      <c r="EQG48" s="49"/>
      <c r="EQH48" s="49"/>
      <c r="EQI48" s="49"/>
      <c r="EQJ48" s="49"/>
      <c r="EQK48" s="49"/>
      <c r="EQL48" s="49"/>
      <c r="EQM48" s="49"/>
      <c r="EQN48" s="49"/>
      <c r="EQO48" s="49"/>
      <c r="EQP48" s="49"/>
      <c r="EQQ48" s="49"/>
      <c r="EQR48" s="49"/>
      <c r="EQS48" s="49"/>
      <c r="EQT48" s="49"/>
      <c r="EQU48" s="49"/>
      <c r="EQV48" s="49"/>
      <c r="EQW48" s="49"/>
      <c r="EQX48" s="49"/>
      <c r="EQY48" s="49"/>
      <c r="EQZ48" s="49"/>
      <c r="ERA48" s="49"/>
      <c r="ERB48" s="49"/>
      <c r="ERC48" s="49"/>
      <c r="ERD48" s="49"/>
      <c r="ERE48" s="49"/>
      <c r="ERF48" s="49"/>
      <c r="ERG48" s="49"/>
      <c r="ERH48" s="49"/>
      <c r="ERI48" s="49"/>
      <c r="ERJ48" s="49"/>
      <c r="ERK48" s="49"/>
      <c r="ERL48" s="49"/>
      <c r="ERM48" s="49"/>
      <c r="ERN48" s="49"/>
      <c r="ERO48" s="49"/>
      <c r="ERP48" s="49"/>
      <c r="ERQ48" s="49"/>
      <c r="ERR48" s="49"/>
      <c r="ERS48" s="49"/>
      <c r="ERT48" s="49"/>
      <c r="ERU48" s="49"/>
      <c r="ERV48" s="49"/>
      <c r="ERW48" s="49"/>
      <c r="ERX48" s="49"/>
      <c r="ERY48" s="49"/>
      <c r="ERZ48" s="49"/>
      <c r="ESA48" s="49"/>
      <c r="ESB48" s="49"/>
      <c r="ESC48" s="49"/>
      <c r="ESD48" s="49"/>
      <c r="ESE48" s="49"/>
      <c r="ESF48" s="49"/>
      <c r="ESG48" s="49"/>
      <c r="ESH48" s="49"/>
      <c r="ESI48" s="49"/>
      <c r="ESJ48" s="49"/>
      <c r="ESK48" s="49"/>
      <c r="ESL48" s="49"/>
      <c r="ESM48" s="49"/>
      <c r="ESN48" s="49"/>
      <c r="ESO48" s="49"/>
      <c r="ESP48" s="49"/>
      <c r="ESQ48" s="49"/>
      <c r="ESR48" s="49"/>
      <c r="ESS48" s="49"/>
      <c r="EST48" s="49"/>
      <c r="ESU48" s="49"/>
      <c r="ESV48" s="49"/>
      <c r="ESW48" s="49"/>
      <c r="ESX48" s="49"/>
      <c r="ESY48" s="49"/>
      <c r="ESZ48" s="49"/>
      <c r="ETA48" s="49"/>
      <c r="ETB48" s="49"/>
      <c r="ETC48" s="49"/>
      <c r="ETD48" s="49"/>
      <c r="ETE48" s="49"/>
      <c r="ETF48" s="49"/>
      <c r="ETG48" s="49"/>
      <c r="ETH48" s="49"/>
      <c r="ETI48" s="49"/>
      <c r="ETJ48" s="49"/>
      <c r="ETK48" s="49"/>
      <c r="ETL48" s="49"/>
      <c r="ETM48" s="49"/>
      <c r="ETN48" s="49"/>
      <c r="ETO48" s="49"/>
      <c r="ETP48" s="49"/>
      <c r="ETQ48" s="49"/>
      <c r="ETR48" s="49"/>
      <c r="ETS48" s="49"/>
      <c r="ETT48" s="49"/>
      <c r="ETU48" s="49"/>
      <c r="ETV48" s="49"/>
      <c r="ETW48" s="49"/>
      <c r="ETX48" s="49"/>
      <c r="ETY48" s="49"/>
      <c r="ETZ48" s="49"/>
      <c r="EUA48" s="49"/>
      <c r="EUB48" s="49"/>
      <c r="EUC48" s="49"/>
      <c r="EUD48" s="49"/>
      <c r="EUE48" s="49"/>
      <c r="EUF48" s="49"/>
      <c r="EUG48" s="49"/>
      <c r="EUH48" s="49"/>
      <c r="EUI48" s="49"/>
      <c r="EUJ48" s="49"/>
      <c r="EUK48" s="49"/>
      <c r="EUL48" s="49"/>
      <c r="EUM48" s="49"/>
      <c r="EUN48" s="49"/>
      <c r="EUO48" s="49"/>
      <c r="EUP48" s="49"/>
      <c r="EUQ48" s="49"/>
      <c r="EUR48" s="49"/>
      <c r="EUS48" s="49"/>
      <c r="EUT48" s="49"/>
      <c r="EUU48" s="49"/>
      <c r="EUV48" s="49"/>
      <c r="EUW48" s="49"/>
      <c r="EUX48" s="49"/>
      <c r="EUY48" s="49"/>
      <c r="EUZ48" s="49"/>
      <c r="EVA48" s="49"/>
      <c r="EVB48" s="49"/>
      <c r="EVC48" s="49"/>
      <c r="EVD48" s="49"/>
      <c r="EVE48" s="49"/>
      <c r="EVF48" s="49"/>
      <c r="EVG48" s="49"/>
      <c r="EVH48" s="49"/>
      <c r="EVI48" s="49"/>
      <c r="EVJ48" s="49"/>
      <c r="EVK48" s="49"/>
      <c r="EVL48" s="49"/>
      <c r="EVM48" s="49"/>
      <c r="EVN48" s="49"/>
      <c r="EVO48" s="49"/>
      <c r="EVP48" s="49"/>
      <c r="EVQ48" s="49"/>
      <c r="EVR48" s="49"/>
      <c r="EVS48" s="49"/>
      <c r="EVT48" s="49"/>
      <c r="EVU48" s="49"/>
      <c r="EVV48" s="49"/>
      <c r="EVW48" s="49"/>
      <c r="EVX48" s="49"/>
      <c r="EVY48" s="49"/>
      <c r="EVZ48" s="49"/>
      <c r="EWA48" s="49"/>
      <c r="EWB48" s="49"/>
      <c r="EWC48" s="49"/>
      <c r="EWD48" s="49"/>
      <c r="EWE48" s="49"/>
      <c r="EWF48" s="49"/>
      <c r="EWG48" s="49"/>
      <c r="EWH48" s="49"/>
      <c r="EWI48" s="49"/>
      <c r="EWJ48" s="49"/>
      <c r="EWK48" s="49"/>
      <c r="EWL48" s="49"/>
      <c r="EWM48" s="49"/>
      <c r="EWN48" s="49"/>
      <c r="EWO48" s="49"/>
      <c r="EWP48" s="49"/>
      <c r="EWQ48" s="49"/>
      <c r="EWR48" s="49"/>
      <c r="EWS48" s="49"/>
      <c r="EWT48" s="49"/>
      <c r="EWU48" s="49"/>
      <c r="EWV48" s="49"/>
      <c r="EWW48" s="49"/>
      <c r="EWX48" s="49"/>
      <c r="EWY48" s="49"/>
      <c r="EWZ48" s="49"/>
      <c r="EXA48" s="49"/>
      <c r="EXB48" s="49"/>
      <c r="EXC48" s="49"/>
      <c r="EXD48" s="49"/>
      <c r="EXE48" s="49"/>
      <c r="EXF48" s="49"/>
      <c r="EXG48" s="49"/>
      <c r="EXH48" s="49"/>
      <c r="EXI48" s="49"/>
      <c r="EXJ48" s="49"/>
      <c r="EXK48" s="49"/>
      <c r="EXL48" s="49"/>
      <c r="EXM48" s="49"/>
      <c r="EXN48" s="49"/>
      <c r="EXO48" s="49"/>
      <c r="EXP48" s="49"/>
      <c r="EXQ48" s="49"/>
      <c r="EXR48" s="49"/>
      <c r="EXS48" s="49"/>
      <c r="EXT48" s="49"/>
      <c r="EXU48" s="49"/>
      <c r="EXV48" s="49"/>
      <c r="EXW48" s="49"/>
      <c r="EXX48" s="49"/>
      <c r="EXY48" s="49"/>
      <c r="EXZ48" s="49"/>
      <c r="EYA48" s="49"/>
      <c r="EYB48" s="49"/>
      <c r="EYC48" s="49"/>
      <c r="EYD48" s="49"/>
      <c r="EYE48" s="49"/>
      <c r="EYF48" s="49"/>
      <c r="EYG48" s="49"/>
      <c r="EYH48" s="49"/>
      <c r="EYI48" s="49"/>
      <c r="EYJ48" s="49"/>
      <c r="EYK48" s="49"/>
      <c r="EYL48" s="49"/>
      <c r="EYM48" s="49"/>
      <c r="EYN48" s="49"/>
      <c r="EYO48" s="49"/>
      <c r="EYP48" s="49"/>
      <c r="EYQ48" s="49"/>
      <c r="EYR48" s="49"/>
      <c r="EYS48" s="49"/>
      <c r="EYT48" s="49"/>
      <c r="EYU48" s="49"/>
      <c r="EYV48" s="49"/>
      <c r="EYW48" s="49"/>
      <c r="EYX48" s="49"/>
      <c r="EYY48" s="49"/>
      <c r="EYZ48" s="49"/>
      <c r="EZA48" s="49"/>
      <c r="EZB48" s="49"/>
      <c r="EZC48" s="49"/>
      <c r="EZD48" s="49"/>
      <c r="EZE48" s="49"/>
      <c r="EZF48" s="49"/>
      <c r="EZG48" s="49"/>
      <c r="EZH48" s="49"/>
      <c r="EZI48" s="49"/>
      <c r="EZJ48" s="49"/>
      <c r="EZK48" s="49"/>
      <c r="EZL48" s="49"/>
      <c r="EZM48" s="49"/>
      <c r="EZN48" s="49"/>
      <c r="EZO48" s="49"/>
      <c r="EZP48" s="49"/>
      <c r="EZQ48" s="49"/>
      <c r="EZR48" s="49"/>
      <c r="EZS48" s="49"/>
      <c r="EZT48" s="49"/>
      <c r="EZU48" s="49"/>
      <c r="EZV48" s="49"/>
      <c r="EZW48" s="49"/>
      <c r="EZX48" s="49"/>
      <c r="EZY48" s="49"/>
      <c r="EZZ48" s="49"/>
      <c r="FAA48" s="49"/>
      <c r="FAB48" s="49"/>
      <c r="FAC48" s="49"/>
      <c r="FAD48" s="49"/>
      <c r="FAE48" s="49"/>
      <c r="FAF48" s="49"/>
      <c r="FAG48" s="49"/>
      <c r="FAH48" s="49"/>
      <c r="FAI48" s="49"/>
      <c r="FAJ48" s="49"/>
      <c r="FAK48" s="49"/>
      <c r="FAL48" s="49"/>
      <c r="FAM48" s="49"/>
      <c r="FAN48" s="49"/>
      <c r="FAO48" s="49"/>
      <c r="FAP48" s="49"/>
      <c r="FAQ48" s="49"/>
      <c r="FAR48" s="49"/>
      <c r="FAS48" s="49"/>
      <c r="FAT48" s="49"/>
      <c r="FAU48" s="49"/>
      <c r="FAV48" s="49"/>
      <c r="FAW48" s="49"/>
      <c r="FAX48" s="49"/>
      <c r="FAY48" s="49"/>
      <c r="FAZ48" s="49"/>
      <c r="FBA48" s="49"/>
      <c r="FBB48" s="49"/>
      <c r="FBC48" s="49"/>
      <c r="FBD48" s="49"/>
      <c r="FBE48" s="49"/>
      <c r="FBF48" s="49"/>
      <c r="FBG48" s="49"/>
      <c r="FBH48" s="49"/>
      <c r="FBI48" s="49"/>
      <c r="FBJ48" s="49"/>
      <c r="FBK48" s="49"/>
      <c r="FBL48" s="49"/>
      <c r="FBM48" s="49"/>
      <c r="FBN48" s="49"/>
      <c r="FBO48" s="49"/>
      <c r="FBP48" s="49"/>
      <c r="FBQ48" s="49"/>
      <c r="FBR48" s="49"/>
      <c r="FBS48" s="49"/>
      <c r="FBT48" s="49"/>
      <c r="FBU48" s="49"/>
      <c r="FBV48" s="49"/>
      <c r="FBW48" s="49"/>
      <c r="FBX48" s="49"/>
      <c r="FBY48" s="49"/>
      <c r="FBZ48" s="49"/>
      <c r="FCA48" s="49"/>
      <c r="FCB48" s="49"/>
      <c r="FCC48" s="49"/>
      <c r="FCD48" s="49"/>
      <c r="FCE48" s="49"/>
      <c r="FCF48" s="49"/>
      <c r="FCG48" s="49"/>
      <c r="FCH48" s="49"/>
      <c r="FCI48" s="49"/>
      <c r="FCJ48" s="49"/>
      <c r="FCK48" s="49"/>
      <c r="FCL48" s="49"/>
      <c r="FCM48" s="49"/>
      <c r="FCN48" s="49"/>
      <c r="FCO48" s="49"/>
      <c r="FCP48" s="49"/>
      <c r="FCQ48" s="49"/>
      <c r="FCR48" s="49"/>
      <c r="FCS48" s="49"/>
      <c r="FCT48" s="49"/>
      <c r="FCU48" s="49"/>
      <c r="FCV48" s="49"/>
      <c r="FCW48" s="49"/>
      <c r="FCX48" s="49"/>
      <c r="FCY48" s="49"/>
      <c r="FCZ48" s="49"/>
      <c r="FDA48" s="49"/>
      <c r="FDB48" s="49"/>
      <c r="FDC48" s="49"/>
      <c r="FDD48" s="49"/>
      <c r="FDE48" s="49"/>
      <c r="FDF48" s="49"/>
      <c r="FDG48" s="49"/>
      <c r="FDH48" s="49"/>
      <c r="FDI48" s="49"/>
      <c r="FDJ48" s="49"/>
      <c r="FDK48" s="49"/>
      <c r="FDL48" s="49"/>
      <c r="FDM48" s="49"/>
      <c r="FDN48" s="49"/>
      <c r="FDO48" s="49"/>
      <c r="FDP48" s="49"/>
      <c r="FDQ48" s="49"/>
      <c r="FDR48" s="49"/>
      <c r="FDS48" s="49"/>
      <c r="FDT48" s="49"/>
      <c r="FDU48" s="49"/>
      <c r="FDV48" s="49"/>
      <c r="FDW48" s="49"/>
      <c r="FDX48" s="49"/>
      <c r="FDY48" s="49"/>
      <c r="FDZ48" s="49"/>
      <c r="FEA48" s="49"/>
      <c r="FEB48" s="49"/>
      <c r="FEC48" s="49"/>
      <c r="FED48" s="49"/>
      <c r="FEE48" s="49"/>
      <c r="FEF48" s="49"/>
      <c r="FEG48" s="49"/>
      <c r="FEH48" s="49"/>
      <c r="FEI48" s="49"/>
      <c r="FEJ48" s="49"/>
      <c r="FEK48" s="49"/>
      <c r="FEL48" s="49"/>
      <c r="FEM48" s="49"/>
      <c r="FEN48" s="49"/>
      <c r="FEO48" s="49"/>
      <c r="FEP48" s="49"/>
      <c r="FEQ48" s="49"/>
      <c r="FER48" s="49"/>
      <c r="FES48" s="49"/>
      <c r="FET48" s="49"/>
      <c r="FEU48" s="49"/>
      <c r="FEV48" s="49"/>
      <c r="FEW48" s="49"/>
      <c r="FEX48" s="49"/>
      <c r="FEY48" s="49"/>
      <c r="FEZ48" s="49"/>
      <c r="FFA48" s="49"/>
      <c r="FFB48" s="49"/>
      <c r="FFC48" s="49"/>
      <c r="FFD48" s="49"/>
      <c r="FFE48" s="49"/>
      <c r="FFF48" s="49"/>
      <c r="FFG48" s="49"/>
      <c r="FFH48" s="49"/>
      <c r="FFI48" s="49"/>
      <c r="FFJ48" s="49"/>
      <c r="FFK48" s="49"/>
      <c r="FFL48" s="49"/>
      <c r="FFM48" s="49"/>
      <c r="FFN48" s="49"/>
      <c r="FFO48" s="49"/>
      <c r="FFP48" s="49"/>
      <c r="FFQ48" s="49"/>
      <c r="FFR48" s="49"/>
      <c r="FFS48" s="49"/>
      <c r="FFT48" s="49"/>
      <c r="FFU48" s="49"/>
      <c r="FFV48" s="49"/>
      <c r="FFW48" s="49"/>
      <c r="FFX48" s="49"/>
      <c r="FFY48" s="49"/>
      <c r="FFZ48" s="49"/>
      <c r="FGA48" s="49"/>
      <c r="FGB48" s="49"/>
      <c r="FGC48" s="49"/>
      <c r="FGD48" s="49"/>
      <c r="FGE48" s="49"/>
      <c r="FGF48" s="49"/>
      <c r="FGG48" s="49"/>
      <c r="FGH48" s="49"/>
      <c r="FGI48" s="49"/>
      <c r="FGJ48" s="49"/>
      <c r="FGK48" s="49"/>
      <c r="FGL48" s="49"/>
      <c r="FGM48" s="49"/>
      <c r="FGN48" s="49"/>
      <c r="FGO48" s="49"/>
      <c r="FGP48" s="49"/>
      <c r="FGQ48" s="49"/>
      <c r="FGR48" s="49"/>
      <c r="FGS48" s="49"/>
      <c r="FGT48" s="49"/>
      <c r="FGU48" s="49"/>
      <c r="FGV48" s="49"/>
      <c r="FGW48" s="49"/>
      <c r="FGX48" s="49"/>
      <c r="FGY48" s="49"/>
      <c r="FGZ48" s="49"/>
      <c r="FHA48" s="49"/>
      <c r="FHB48" s="49"/>
      <c r="FHC48" s="49"/>
      <c r="FHD48" s="49"/>
      <c r="FHE48" s="49"/>
      <c r="FHF48" s="49"/>
      <c r="FHG48" s="49"/>
      <c r="FHH48" s="49"/>
      <c r="FHI48" s="49"/>
      <c r="FHJ48" s="49"/>
      <c r="FHK48" s="49"/>
      <c r="FHL48" s="49"/>
      <c r="FHM48" s="49"/>
      <c r="FHN48" s="49"/>
      <c r="FHO48" s="49"/>
      <c r="FHP48" s="49"/>
      <c r="FHQ48" s="49"/>
      <c r="FHR48" s="49"/>
      <c r="FHS48" s="49"/>
      <c r="FHT48" s="49"/>
      <c r="FHU48" s="49"/>
      <c r="FHV48" s="49"/>
      <c r="FHW48" s="49"/>
      <c r="FHX48" s="49"/>
      <c r="FHY48" s="49"/>
      <c r="FHZ48" s="49"/>
      <c r="FIA48" s="49"/>
      <c r="FIB48" s="49"/>
      <c r="FIC48" s="49"/>
      <c r="FID48" s="49"/>
      <c r="FIE48" s="49"/>
      <c r="FIF48" s="49"/>
      <c r="FIG48" s="49"/>
      <c r="FIH48" s="49"/>
      <c r="FII48" s="49"/>
      <c r="FIJ48" s="49"/>
      <c r="FIK48" s="49"/>
      <c r="FIL48" s="49"/>
      <c r="FIM48" s="49"/>
      <c r="FIN48" s="49"/>
      <c r="FIO48" s="49"/>
      <c r="FIP48" s="49"/>
      <c r="FIQ48" s="49"/>
      <c r="FIR48" s="49"/>
      <c r="FIS48" s="49"/>
      <c r="FIT48" s="49"/>
      <c r="FIU48" s="49"/>
      <c r="FIV48" s="49"/>
      <c r="FIW48" s="49"/>
      <c r="FIX48" s="49"/>
      <c r="FIY48" s="49"/>
      <c r="FIZ48" s="49"/>
      <c r="FJA48" s="49"/>
      <c r="FJB48" s="49"/>
      <c r="FJC48" s="49"/>
      <c r="FJD48" s="49"/>
      <c r="FJE48" s="49"/>
      <c r="FJF48" s="49"/>
      <c r="FJG48" s="49"/>
      <c r="FJH48" s="49"/>
      <c r="FJI48" s="49"/>
      <c r="FJJ48" s="49"/>
      <c r="FJK48" s="49"/>
      <c r="FJL48" s="49"/>
      <c r="FJM48" s="49"/>
      <c r="FJN48" s="49"/>
      <c r="FJO48" s="49"/>
      <c r="FJP48" s="49"/>
      <c r="FJQ48" s="49"/>
      <c r="FJR48" s="49"/>
      <c r="FJS48" s="49"/>
      <c r="FJT48" s="49"/>
      <c r="FJU48" s="49"/>
      <c r="FJV48" s="49"/>
      <c r="FJW48" s="49"/>
      <c r="FJX48" s="49"/>
      <c r="FJY48" s="49"/>
      <c r="FJZ48" s="49"/>
      <c r="FKA48" s="49"/>
      <c r="FKB48" s="49"/>
      <c r="FKC48" s="49"/>
      <c r="FKD48" s="49"/>
      <c r="FKE48" s="49"/>
      <c r="FKF48" s="49"/>
      <c r="FKG48" s="49"/>
      <c r="FKH48" s="49"/>
      <c r="FKI48" s="49"/>
      <c r="FKJ48" s="49"/>
      <c r="FKK48" s="49"/>
      <c r="FKL48" s="49"/>
      <c r="FKM48" s="49"/>
      <c r="FKN48" s="49"/>
      <c r="FKO48" s="49"/>
      <c r="FKP48" s="49"/>
      <c r="FKQ48" s="49"/>
      <c r="FKR48" s="49"/>
      <c r="FKS48" s="49"/>
      <c r="FKT48" s="49"/>
      <c r="FKU48" s="49"/>
      <c r="FKV48" s="49"/>
      <c r="FKW48" s="49"/>
      <c r="FKX48" s="49"/>
      <c r="FKY48" s="49"/>
      <c r="FKZ48" s="49"/>
      <c r="FLA48" s="49"/>
      <c r="FLB48" s="49"/>
      <c r="FLC48" s="49"/>
      <c r="FLD48" s="49"/>
      <c r="FLE48" s="49"/>
      <c r="FLF48" s="49"/>
      <c r="FLG48" s="49"/>
      <c r="FLH48" s="49"/>
      <c r="FLI48" s="49"/>
      <c r="FLJ48" s="49"/>
      <c r="FLK48" s="49"/>
      <c r="FLL48" s="49"/>
      <c r="FLM48" s="49"/>
      <c r="FLN48" s="49"/>
      <c r="FLO48" s="49"/>
      <c r="FLP48" s="49"/>
      <c r="FLQ48" s="49"/>
      <c r="FLR48" s="49"/>
      <c r="FLS48" s="49"/>
      <c r="FLT48" s="49"/>
      <c r="FLU48" s="49"/>
      <c r="FLV48" s="49"/>
      <c r="FLW48" s="49"/>
      <c r="FLX48" s="49"/>
      <c r="FLY48" s="49"/>
      <c r="FLZ48" s="49"/>
      <c r="FMA48" s="49"/>
      <c r="FMB48" s="49"/>
      <c r="FMC48" s="49"/>
      <c r="FMD48" s="49"/>
      <c r="FME48" s="49"/>
      <c r="FMF48" s="49"/>
      <c r="FMG48" s="49"/>
      <c r="FMH48" s="49"/>
      <c r="FMI48" s="49"/>
      <c r="FMJ48" s="49"/>
      <c r="FMK48" s="49"/>
      <c r="FML48" s="49"/>
      <c r="FMM48" s="49"/>
      <c r="FMN48" s="49"/>
      <c r="FMO48" s="49"/>
      <c r="FMP48" s="49"/>
      <c r="FMQ48" s="49"/>
      <c r="FMR48" s="49"/>
      <c r="FMS48" s="49"/>
      <c r="FMT48" s="49"/>
      <c r="FMU48" s="49"/>
      <c r="FMV48" s="49"/>
      <c r="FMW48" s="49"/>
      <c r="FMX48" s="49"/>
      <c r="FMY48" s="49"/>
      <c r="FMZ48" s="49"/>
      <c r="FNA48" s="49"/>
      <c r="FNB48" s="49"/>
      <c r="FNC48" s="49"/>
      <c r="FND48" s="49"/>
      <c r="FNE48" s="49"/>
      <c r="FNF48" s="49"/>
      <c r="FNG48" s="49"/>
      <c r="FNH48" s="49"/>
      <c r="FNI48" s="49"/>
      <c r="FNJ48" s="49"/>
      <c r="FNK48" s="49"/>
      <c r="FNL48" s="49"/>
      <c r="FNM48" s="49"/>
      <c r="FNN48" s="49"/>
      <c r="FNO48" s="49"/>
      <c r="FNP48" s="49"/>
      <c r="FNQ48" s="49"/>
      <c r="FNR48" s="49"/>
      <c r="FNS48" s="49"/>
      <c r="FNT48" s="49"/>
      <c r="FNU48" s="49"/>
      <c r="FNV48" s="49"/>
      <c r="FNW48" s="49"/>
      <c r="FNX48" s="49"/>
      <c r="FNY48" s="49"/>
      <c r="FNZ48" s="49"/>
      <c r="FOA48" s="49"/>
      <c r="FOB48" s="49"/>
      <c r="FOC48" s="49"/>
      <c r="FOD48" s="49"/>
      <c r="FOE48" s="49"/>
      <c r="FOF48" s="49"/>
      <c r="FOG48" s="49"/>
      <c r="FOH48" s="49"/>
      <c r="FOI48" s="49"/>
      <c r="FOJ48" s="49"/>
      <c r="FOK48" s="49"/>
      <c r="FOL48" s="49"/>
      <c r="FOM48" s="49"/>
      <c r="FON48" s="49"/>
      <c r="FOO48" s="49"/>
      <c r="FOP48" s="49"/>
      <c r="FOQ48" s="49"/>
      <c r="FOR48" s="49"/>
      <c r="FOS48" s="49"/>
      <c r="FOT48" s="49"/>
      <c r="FOU48" s="49"/>
      <c r="FOV48" s="49"/>
      <c r="FOW48" s="49"/>
      <c r="FOX48" s="49"/>
      <c r="FOY48" s="49"/>
      <c r="FOZ48" s="49"/>
      <c r="FPA48" s="49"/>
      <c r="FPB48" s="49"/>
      <c r="FPC48" s="49"/>
      <c r="FPD48" s="49"/>
      <c r="FPE48" s="49"/>
      <c r="FPF48" s="49"/>
      <c r="FPG48" s="49"/>
      <c r="FPH48" s="49"/>
      <c r="FPI48" s="49"/>
      <c r="FPJ48" s="49"/>
      <c r="FPK48" s="49"/>
      <c r="FPL48" s="49"/>
      <c r="FPM48" s="49"/>
      <c r="FPN48" s="49"/>
      <c r="FPO48" s="49"/>
      <c r="FPP48" s="49"/>
      <c r="FPQ48" s="49"/>
      <c r="FPR48" s="49"/>
      <c r="FPS48" s="49"/>
      <c r="FPT48" s="49"/>
      <c r="FPU48" s="49"/>
      <c r="FPV48" s="49"/>
      <c r="FPW48" s="49"/>
      <c r="FPX48" s="49"/>
      <c r="FPY48" s="49"/>
      <c r="FPZ48" s="49"/>
      <c r="FQA48" s="49"/>
      <c r="FQB48" s="49"/>
      <c r="FQC48" s="49"/>
      <c r="FQD48" s="49"/>
      <c r="FQE48" s="49"/>
      <c r="FQF48" s="49"/>
      <c r="FQG48" s="49"/>
      <c r="FQH48" s="49"/>
      <c r="FQI48" s="49"/>
      <c r="FQJ48" s="49"/>
      <c r="FQK48" s="49"/>
      <c r="FQL48" s="49"/>
      <c r="FQM48" s="49"/>
      <c r="FQN48" s="49"/>
      <c r="FQO48" s="49"/>
      <c r="FQP48" s="49"/>
      <c r="FQQ48" s="49"/>
      <c r="FQR48" s="49"/>
      <c r="FQS48" s="49"/>
      <c r="FQT48" s="49"/>
      <c r="FQU48" s="49"/>
      <c r="FQV48" s="49"/>
      <c r="FQW48" s="49"/>
      <c r="FQX48" s="49"/>
      <c r="FQY48" s="49"/>
      <c r="FQZ48" s="49"/>
      <c r="FRA48" s="49"/>
      <c r="FRB48" s="49"/>
      <c r="FRC48" s="49"/>
      <c r="FRD48" s="49"/>
      <c r="FRE48" s="49"/>
      <c r="FRF48" s="49"/>
      <c r="FRG48" s="49"/>
      <c r="FRH48" s="49"/>
      <c r="FRI48" s="49"/>
      <c r="FRJ48" s="49"/>
      <c r="FRK48" s="49"/>
      <c r="FRL48" s="49"/>
      <c r="FRM48" s="49"/>
      <c r="FRN48" s="49"/>
      <c r="FRO48" s="49"/>
      <c r="FRP48" s="49"/>
      <c r="FRQ48" s="49"/>
      <c r="FRR48" s="49"/>
      <c r="FRS48" s="49"/>
      <c r="FRT48" s="49"/>
      <c r="FRU48" s="49"/>
      <c r="FRV48" s="49"/>
      <c r="FRW48" s="49"/>
      <c r="FRX48" s="49"/>
      <c r="FRY48" s="49"/>
      <c r="FRZ48" s="49"/>
      <c r="FSA48" s="49"/>
      <c r="FSB48" s="49"/>
      <c r="FSC48" s="49"/>
      <c r="FSD48" s="49"/>
      <c r="FSE48" s="49"/>
      <c r="FSF48" s="49"/>
      <c r="FSG48" s="49"/>
      <c r="FSH48" s="49"/>
      <c r="FSI48" s="49"/>
      <c r="FSJ48" s="49"/>
      <c r="FSK48" s="49"/>
      <c r="FSL48" s="49"/>
      <c r="FSM48" s="49"/>
      <c r="FSN48" s="49"/>
      <c r="FSO48" s="49"/>
      <c r="FSP48" s="49"/>
      <c r="FSQ48" s="49"/>
      <c r="FSR48" s="49"/>
      <c r="FSS48" s="49"/>
      <c r="FST48" s="49"/>
      <c r="FSU48" s="49"/>
      <c r="FSV48" s="49"/>
      <c r="FSW48" s="49"/>
      <c r="FSX48" s="49"/>
      <c r="FSY48" s="49"/>
      <c r="FSZ48" s="49"/>
      <c r="FTA48" s="49"/>
      <c r="FTB48" s="49"/>
      <c r="FTC48" s="49"/>
      <c r="FTD48" s="49"/>
      <c r="FTE48" s="49"/>
      <c r="FTF48" s="49"/>
      <c r="FTG48" s="49"/>
      <c r="FTH48" s="49"/>
      <c r="FTI48" s="49"/>
      <c r="FTJ48" s="49"/>
      <c r="FTK48" s="49"/>
      <c r="FTL48" s="49"/>
      <c r="FTM48" s="49"/>
      <c r="FTN48" s="49"/>
      <c r="FTO48" s="49"/>
      <c r="FTP48" s="49"/>
      <c r="FTQ48" s="49"/>
      <c r="FTR48" s="49"/>
      <c r="FTS48" s="49"/>
      <c r="FTT48" s="49"/>
      <c r="FTU48" s="49"/>
      <c r="FTV48" s="49"/>
      <c r="FTW48" s="49"/>
      <c r="FTX48" s="49"/>
      <c r="FTY48" s="49"/>
      <c r="FTZ48" s="49"/>
      <c r="FUA48" s="49"/>
      <c r="FUB48" s="49"/>
      <c r="FUC48" s="49"/>
      <c r="FUD48" s="49"/>
      <c r="FUE48" s="49"/>
      <c r="FUF48" s="49"/>
      <c r="FUG48" s="49"/>
      <c r="FUH48" s="49"/>
      <c r="FUI48" s="49"/>
      <c r="FUJ48" s="49"/>
      <c r="FUK48" s="49"/>
      <c r="FUL48" s="49"/>
      <c r="FUM48" s="49"/>
      <c r="FUN48" s="49"/>
      <c r="FUO48" s="49"/>
      <c r="FUP48" s="49"/>
      <c r="FUQ48" s="49"/>
      <c r="FUR48" s="49"/>
      <c r="FUS48" s="49"/>
      <c r="FUT48" s="49"/>
      <c r="FUU48" s="49"/>
      <c r="FUV48" s="49"/>
      <c r="FUW48" s="49"/>
      <c r="FUX48" s="49"/>
      <c r="FUY48" s="49"/>
      <c r="FUZ48" s="49"/>
      <c r="FVA48" s="49"/>
      <c r="FVB48" s="49"/>
      <c r="FVC48" s="49"/>
      <c r="FVD48" s="49"/>
      <c r="FVE48" s="49"/>
      <c r="FVF48" s="49"/>
      <c r="FVG48" s="49"/>
      <c r="FVH48" s="49"/>
      <c r="FVI48" s="49"/>
      <c r="FVJ48" s="49"/>
      <c r="FVK48" s="49"/>
      <c r="FVL48" s="49"/>
      <c r="FVM48" s="49"/>
      <c r="FVN48" s="49"/>
      <c r="FVO48" s="49"/>
      <c r="FVP48" s="49"/>
      <c r="FVQ48" s="49"/>
      <c r="FVR48" s="49"/>
      <c r="FVS48" s="49"/>
      <c r="FVT48" s="49"/>
      <c r="FVU48" s="49"/>
      <c r="FVV48" s="49"/>
      <c r="FVW48" s="49"/>
      <c r="FVX48" s="49"/>
      <c r="FVY48" s="49"/>
      <c r="FVZ48" s="49"/>
      <c r="FWA48" s="49"/>
      <c r="FWB48" s="49"/>
      <c r="FWC48" s="49"/>
      <c r="FWD48" s="49"/>
      <c r="FWE48" s="49"/>
      <c r="FWF48" s="49"/>
      <c r="FWG48" s="49"/>
      <c r="FWH48" s="49"/>
      <c r="FWI48" s="49"/>
      <c r="FWJ48" s="49"/>
      <c r="FWK48" s="49"/>
      <c r="FWL48" s="49"/>
      <c r="FWM48" s="49"/>
      <c r="FWN48" s="49"/>
      <c r="FWO48" s="49"/>
      <c r="FWP48" s="49"/>
      <c r="FWQ48" s="49"/>
      <c r="FWR48" s="49"/>
      <c r="FWS48" s="49"/>
      <c r="FWT48" s="49"/>
      <c r="FWU48" s="49"/>
      <c r="FWV48" s="49"/>
      <c r="FWW48" s="49"/>
      <c r="FWX48" s="49"/>
      <c r="FWY48" s="49"/>
      <c r="FWZ48" s="49"/>
      <c r="FXA48" s="49"/>
      <c r="FXB48" s="49"/>
      <c r="FXC48" s="49"/>
      <c r="FXD48" s="49"/>
      <c r="FXE48" s="49"/>
      <c r="FXF48" s="49"/>
      <c r="FXG48" s="49"/>
      <c r="FXH48" s="49"/>
      <c r="FXI48" s="49"/>
      <c r="FXJ48" s="49"/>
      <c r="FXK48" s="49"/>
      <c r="FXL48" s="49"/>
      <c r="FXM48" s="49"/>
      <c r="FXN48" s="49"/>
      <c r="FXO48" s="49"/>
      <c r="FXP48" s="49"/>
      <c r="FXQ48" s="49"/>
      <c r="FXR48" s="49"/>
      <c r="FXS48" s="49"/>
      <c r="FXT48" s="49"/>
      <c r="FXU48" s="49"/>
      <c r="FXV48" s="49"/>
      <c r="FXW48" s="49"/>
      <c r="FXX48" s="49"/>
      <c r="FXY48" s="49"/>
      <c r="FXZ48" s="49"/>
      <c r="FYA48" s="49"/>
      <c r="FYB48" s="49"/>
      <c r="FYC48" s="49"/>
      <c r="FYD48" s="49"/>
      <c r="FYE48" s="49"/>
      <c r="FYF48" s="49"/>
      <c r="FYG48" s="49"/>
      <c r="FYH48" s="49"/>
      <c r="FYI48" s="49"/>
      <c r="FYJ48" s="49"/>
      <c r="FYK48" s="49"/>
      <c r="FYL48" s="49"/>
      <c r="FYM48" s="49"/>
      <c r="FYN48" s="49"/>
      <c r="FYO48" s="49"/>
      <c r="FYP48" s="49"/>
      <c r="FYQ48" s="49"/>
      <c r="FYR48" s="49"/>
      <c r="FYS48" s="49"/>
      <c r="FYT48" s="49"/>
      <c r="FYU48" s="49"/>
      <c r="FYV48" s="49"/>
      <c r="FYW48" s="49"/>
      <c r="FYX48" s="49"/>
      <c r="FYY48" s="49"/>
      <c r="FYZ48" s="49"/>
      <c r="FZA48" s="49"/>
      <c r="FZB48" s="49"/>
      <c r="FZC48" s="49"/>
      <c r="FZD48" s="49"/>
      <c r="FZE48" s="49"/>
      <c r="FZF48" s="49"/>
      <c r="FZG48" s="49"/>
      <c r="FZH48" s="49"/>
      <c r="FZI48" s="49"/>
      <c r="FZJ48" s="49"/>
      <c r="FZK48" s="49"/>
      <c r="FZL48" s="49"/>
      <c r="FZM48" s="49"/>
      <c r="FZN48" s="49"/>
      <c r="FZO48" s="49"/>
      <c r="FZP48" s="49"/>
      <c r="FZQ48" s="49"/>
      <c r="FZR48" s="49"/>
      <c r="FZS48" s="49"/>
      <c r="FZT48" s="49"/>
      <c r="FZU48" s="49"/>
      <c r="FZV48" s="49"/>
      <c r="FZW48" s="49"/>
      <c r="FZX48" s="49"/>
      <c r="FZY48" s="49"/>
      <c r="FZZ48" s="49"/>
      <c r="GAA48" s="49"/>
      <c r="GAB48" s="49"/>
      <c r="GAC48" s="49"/>
      <c r="GAD48" s="49"/>
      <c r="GAE48" s="49"/>
      <c r="GAF48" s="49"/>
      <c r="GAG48" s="49"/>
      <c r="GAH48" s="49"/>
      <c r="GAI48" s="49"/>
      <c r="GAJ48" s="49"/>
      <c r="GAK48" s="49"/>
      <c r="GAL48" s="49"/>
      <c r="GAM48" s="49"/>
      <c r="GAN48" s="49"/>
      <c r="GAO48" s="49"/>
      <c r="GAP48" s="49"/>
      <c r="GAQ48" s="49"/>
      <c r="GAR48" s="49"/>
      <c r="GAS48" s="49"/>
      <c r="GAT48" s="49"/>
      <c r="GAU48" s="49"/>
      <c r="GAV48" s="49"/>
      <c r="GAW48" s="49"/>
      <c r="GAX48" s="49"/>
      <c r="GAY48" s="49"/>
      <c r="GAZ48" s="49"/>
      <c r="GBA48" s="49"/>
      <c r="GBB48" s="49"/>
      <c r="GBC48" s="49"/>
      <c r="GBD48" s="49"/>
      <c r="GBE48" s="49"/>
      <c r="GBF48" s="49"/>
      <c r="GBG48" s="49"/>
      <c r="GBH48" s="49"/>
      <c r="GBI48" s="49"/>
      <c r="GBJ48" s="49"/>
      <c r="GBK48" s="49"/>
      <c r="GBL48" s="49"/>
      <c r="GBM48" s="49"/>
      <c r="GBN48" s="49"/>
      <c r="GBO48" s="49"/>
      <c r="GBP48" s="49"/>
      <c r="GBQ48" s="49"/>
      <c r="GBR48" s="49"/>
      <c r="GBS48" s="49"/>
      <c r="GBT48" s="49"/>
      <c r="GBU48" s="49"/>
      <c r="GBV48" s="49"/>
      <c r="GBW48" s="49"/>
      <c r="GBX48" s="49"/>
      <c r="GBY48" s="49"/>
      <c r="GBZ48" s="49"/>
      <c r="GCA48" s="49"/>
      <c r="GCB48" s="49"/>
      <c r="GCC48" s="49"/>
      <c r="GCD48" s="49"/>
      <c r="GCE48" s="49"/>
      <c r="GCF48" s="49"/>
      <c r="GCG48" s="49"/>
      <c r="GCH48" s="49"/>
      <c r="GCI48" s="49"/>
      <c r="GCJ48" s="49"/>
      <c r="GCK48" s="49"/>
      <c r="GCL48" s="49"/>
      <c r="GCM48" s="49"/>
      <c r="GCN48" s="49"/>
      <c r="GCO48" s="49"/>
      <c r="GCP48" s="49"/>
      <c r="GCQ48" s="49"/>
      <c r="GCR48" s="49"/>
      <c r="GCS48" s="49"/>
      <c r="GCT48" s="49"/>
      <c r="GCU48" s="49"/>
      <c r="GCV48" s="49"/>
      <c r="GCW48" s="49"/>
      <c r="GCX48" s="49"/>
      <c r="GCY48" s="49"/>
      <c r="GCZ48" s="49"/>
      <c r="GDA48" s="49"/>
      <c r="GDB48" s="49"/>
      <c r="GDC48" s="49"/>
      <c r="GDD48" s="49"/>
      <c r="GDE48" s="49"/>
      <c r="GDF48" s="49"/>
      <c r="GDG48" s="49"/>
      <c r="GDH48" s="49"/>
      <c r="GDI48" s="49"/>
      <c r="GDJ48" s="49"/>
      <c r="GDK48" s="49"/>
      <c r="GDL48" s="49"/>
      <c r="GDM48" s="49"/>
      <c r="GDN48" s="49"/>
      <c r="GDO48" s="49"/>
      <c r="GDP48" s="49"/>
      <c r="GDQ48" s="49"/>
      <c r="GDR48" s="49"/>
      <c r="GDS48" s="49"/>
      <c r="GDT48" s="49"/>
      <c r="GDU48" s="49"/>
      <c r="GDV48" s="49"/>
      <c r="GDW48" s="49"/>
      <c r="GDX48" s="49"/>
      <c r="GDY48" s="49"/>
      <c r="GDZ48" s="49"/>
      <c r="GEA48" s="49"/>
      <c r="GEB48" s="49"/>
      <c r="GEC48" s="49"/>
      <c r="GED48" s="49"/>
      <c r="GEE48" s="49"/>
      <c r="GEF48" s="49"/>
      <c r="GEG48" s="49"/>
      <c r="GEH48" s="49"/>
      <c r="GEI48" s="49"/>
      <c r="GEJ48" s="49"/>
      <c r="GEK48" s="49"/>
      <c r="GEL48" s="49"/>
      <c r="GEM48" s="49"/>
      <c r="GEN48" s="49"/>
      <c r="GEO48" s="49"/>
      <c r="GEP48" s="49"/>
      <c r="GEQ48" s="49"/>
      <c r="GER48" s="49"/>
      <c r="GES48" s="49"/>
      <c r="GET48" s="49"/>
      <c r="GEU48" s="49"/>
      <c r="GEV48" s="49"/>
      <c r="GEW48" s="49"/>
      <c r="GEX48" s="49"/>
      <c r="GEY48" s="49"/>
      <c r="GEZ48" s="49"/>
      <c r="GFA48" s="49"/>
      <c r="GFB48" s="49"/>
      <c r="GFC48" s="49"/>
      <c r="GFD48" s="49"/>
      <c r="GFE48" s="49"/>
      <c r="GFF48" s="49"/>
      <c r="GFG48" s="49"/>
      <c r="GFH48" s="49"/>
      <c r="GFI48" s="49"/>
      <c r="GFJ48" s="49"/>
      <c r="GFK48" s="49"/>
      <c r="GFL48" s="49"/>
      <c r="GFM48" s="49"/>
      <c r="GFN48" s="49"/>
      <c r="GFO48" s="49"/>
      <c r="GFP48" s="49"/>
      <c r="GFQ48" s="49"/>
      <c r="GFR48" s="49"/>
      <c r="GFS48" s="49"/>
      <c r="GFT48" s="49"/>
      <c r="GFU48" s="49"/>
      <c r="GFV48" s="49"/>
      <c r="GFW48" s="49"/>
      <c r="GFX48" s="49"/>
      <c r="GFY48" s="49"/>
      <c r="GFZ48" s="49"/>
      <c r="GGA48" s="49"/>
      <c r="GGB48" s="49"/>
      <c r="GGC48" s="49"/>
      <c r="GGD48" s="49"/>
      <c r="GGE48" s="49"/>
      <c r="GGF48" s="49"/>
      <c r="GGG48" s="49"/>
      <c r="GGH48" s="49"/>
      <c r="GGI48" s="49"/>
      <c r="GGJ48" s="49"/>
      <c r="GGK48" s="49"/>
      <c r="GGL48" s="49"/>
      <c r="GGM48" s="49"/>
      <c r="GGN48" s="49"/>
      <c r="GGO48" s="49"/>
      <c r="GGP48" s="49"/>
      <c r="GGQ48" s="49"/>
      <c r="GGR48" s="49"/>
      <c r="GGS48" s="49"/>
      <c r="GGT48" s="49"/>
      <c r="GGU48" s="49"/>
      <c r="GGV48" s="49"/>
      <c r="GGW48" s="49"/>
      <c r="GGX48" s="49"/>
      <c r="GGY48" s="49"/>
      <c r="GGZ48" s="49"/>
      <c r="GHA48" s="49"/>
      <c r="GHB48" s="49"/>
      <c r="GHC48" s="49"/>
      <c r="GHD48" s="49"/>
      <c r="GHE48" s="49"/>
      <c r="GHF48" s="49"/>
      <c r="GHG48" s="49"/>
      <c r="GHH48" s="49"/>
      <c r="GHI48" s="49"/>
      <c r="GHJ48" s="49"/>
      <c r="GHK48" s="49"/>
      <c r="GHL48" s="49"/>
      <c r="GHM48" s="49"/>
      <c r="GHN48" s="49"/>
      <c r="GHO48" s="49"/>
      <c r="GHP48" s="49"/>
      <c r="GHQ48" s="49"/>
      <c r="GHR48" s="49"/>
      <c r="GHS48" s="49"/>
      <c r="GHT48" s="49"/>
      <c r="GHU48" s="49"/>
      <c r="GHV48" s="49"/>
      <c r="GHW48" s="49"/>
      <c r="GHX48" s="49"/>
      <c r="GHY48" s="49"/>
      <c r="GHZ48" s="49"/>
      <c r="GIA48" s="49"/>
      <c r="GIB48" s="49"/>
      <c r="GIC48" s="49"/>
      <c r="GID48" s="49"/>
      <c r="GIE48" s="49"/>
      <c r="GIF48" s="49"/>
      <c r="GIG48" s="49"/>
      <c r="GIH48" s="49"/>
      <c r="GII48" s="49"/>
      <c r="GIJ48" s="49"/>
      <c r="GIK48" s="49"/>
      <c r="GIL48" s="49"/>
      <c r="GIM48" s="49"/>
      <c r="GIN48" s="49"/>
      <c r="GIO48" s="49"/>
      <c r="GIP48" s="49"/>
      <c r="GIQ48" s="49"/>
      <c r="GIR48" s="49"/>
      <c r="GIS48" s="49"/>
      <c r="GIT48" s="49"/>
      <c r="GIU48" s="49"/>
      <c r="GIV48" s="49"/>
      <c r="GIW48" s="49"/>
      <c r="GIX48" s="49"/>
      <c r="GIY48" s="49"/>
      <c r="GIZ48" s="49"/>
      <c r="GJA48" s="49"/>
      <c r="GJB48" s="49"/>
      <c r="GJC48" s="49"/>
      <c r="GJD48" s="49"/>
      <c r="GJE48" s="49"/>
      <c r="GJF48" s="49"/>
      <c r="GJG48" s="49"/>
      <c r="GJH48" s="49"/>
      <c r="GJI48" s="49"/>
      <c r="GJJ48" s="49"/>
      <c r="GJK48" s="49"/>
      <c r="GJL48" s="49"/>
      <c r="GJM48" s="49"/>
      <c r="GJN48" s="49"/>
      <c r="GJO48" s="49"/>
      <c r="GJP48" s="49"/>
      <c r="GJQ48" s="49"/>
      <c r="GJR48" s="49"/>
      <c r="GJS48" s="49"/>
      <c r="GJT48" s="49"/>
      <c r="GJU48" s="49"/>
      <c r="GJV48" s="49"/>
      <c r="GJW48" s="49"/>
      <c r="GJX48" s="49"/>
      <c r="GJY48" s="49"/>
      <c r="GJZ48" s="49"/>
      <c r="GKA48" s="49"/>
      <c r="GKB48" s="49"/>
      <c r="GKC48" s="49"/>
      <c r="GKD48" s="49"/>
      <c r="GKE48" s="49"/>
      <c r="GKF48" s="49"/>
      <c r="GKG48" s="49"/>
      <c r="GKH48" s="49"/>
      <c r="GKI48" s="49"/>
      <c r="GKJ48" s="49"/>
      <c r="GKK48" s="49"/>
      <c r="GKL48" s="49"/>
      <c r="GKM48" s="49"/>
      <c r="GKN48" s="49"/>
      <c r="GKO48" s="49"/>
      <c r="GKP48" s="49"/>
      <c r="GKQ48" s="49"/>
      <c r="GKR48" s="49"/>
      <c r="GKS48" s="49"/>
      <c r="GKT48" s="49"/>
      <c r="GKU48" s="49"/>
      <c r="GKV48" s="49"/>
      <c r="GKW48" s="49"/>
      <c r="GKX48" s="49"/>
      <c r="GKY48" s="49"/>
      <c r="GKZ48" s="49"/>
      <c r="GLA48" s="49"/>
      <c r="GLB48" s="49"/>
      <c r="GLC48" s="49"/>
      <c r="GLD48" s="49"/>
      <c r="GLE48" s="49"/>
      <c r="GLF48" s="49"/>
      <c r="GLG48" s="49"/>
      <c r="GLH48" s="49"/>
      <c r="GLI48" s="49"/>
      <c r="GLJ48" s="49"/>
      <c r="GLK48" s="49"/>
      <c r="GLL48" s="49"/>
      <c r="GLM48" s="49"/>
      <c r="GLN48" s="49"/>
      <c r="GLO48" s="49"/>
      <c r="GLP48" s="49"/>
      <c r="GLQ48" s="49"/>
      <c r="GLR48" s="49"/>
      <c r="GLS48" s="49"/>
      <c r="GLT48" s="49"/>
      <c r="GLU48" s="49"/>
      <c r="GLV48" s="49"/>
      <c r="GLW48" s="49"/>
      <c r="GLX48" s="49"/>
      <c r="GLY48" s="49"/>
      <c r="GLZ48" s="49"/>
      <c r="GMA48" s="49"/>
      <c r="GMB48" s="49"/>
      <c r="GMC48" s="49"/>
      <c r="GMD48" s="49"/>
      <c r="GME48" s="49"/>
      <c r="GMF48" s="49"/>
      <c r="GMG48" s="49"/>
      <c r="GMH48" s="49"/>
      <c r="GMI48" s="49"/>
      <c r="GMJ48" s="49"/>
      <c r="GMK48" s="49"/>
      <c r="GML48" s="49"/>
      <c r="GMM48" s="49"/>
      <c r="GMN48" s="49"/>
      <c r="GMO48" s="49"/>
      <c r="GMP48" s="49"/>
      <c r="GMQ48" s="49"/>
      <c r="GMR48" s="49"/>
      <c r="GMS48" s="49"/>
      <c r="GMT48" s="49"/>
      <c r="GMU48" s="49"/>
      <c r="GMV48" s="49"/>
      <c r="GMW48" s="49"/>
      <c r="GMX48" s="49"/>
      <c r="GMY48" s="49"/>
      <c r="GMZ48" s="49"/>
      <c r="GNA48" s="49"/>
      <c r="GNB48" s="49"/>
      <c r="GNC48" s="49"/>
      <c r="GND48" s="49"/>
      <c r="GNE48" s="49"/>
      <c r="GNF48" s="49"/>
      <c r="GNG48" s="49"/>
      <c r="GNH48" s="49"/>
      <c r="GNI48" s="49"/>
      <c r="GNJ48" s="49"/>
      <c r="GNK48" s="49"/>
      <c r="GNL48" s="49"/>
      <c r="GNM48" s="49"/>
      <c r="GNN48" s="49"/>
      <c r="GNO48" s="49"/>
      <c r="GNP48" s="49"/>
      <c r="GNQ48" s="49"/>
      <c r="GNR48" s="49"/>
      <c r="GNS48" s="49"/>
      <c r="GNT48" s="49"/>
      <c r="GNU48" s="49"/>
      <c r="GNV48" s="49"/>
      <c r="GNW48" s="49"/>
      <c r="GNX48" s="49"/>
      <c r="GNY48" s="49"/>
      <c r="GNZ48" s="49"/>
      <c r="GOA48" s="49"/>
      <c r="GOB48" s="49"/>
      <c r="GOC48" s="49"/>
      <c r="GOD48" s="49"/>
      <c r="GOE48" s="49"/>
      <c r="GOF48" s="49"/>
      <c r="GOG48" s="49"/>
      <c r="GOH48" s="49"/>
      <c r="GOI48" s="49"/>
      <c r="GOJ48" s="49"/>
      <c r="GOK48" s="49"/>
      <c r="GOL48" s="49"/>
      <c r="GOM48" s="49"/>
      <c r="GON48" s="49"/>
      <c r="GOO48" s="49"/>
      <c r="GOP48" s="49"/>
      <c r="GOQ48" s="49"/>
      <c r="GOR48" s="49"/>
      <c r="GOS48" s="49"/>
      <c r="GOT48" s="49"/>
      <c r="GOU48" s="49"/>
      <c r="GOV48" s="49"/>
      <c r="GOW48" s="49"/>
      <c r="GOX48" s="49"/>
      <c r="GOY48" s="49"/>
      <c r="GOZ48" s="49"/>
      <c r="GPA48" s="49"/>
      <c r="GPB48" s="49"/>
      <c r="GPC48" s="49"/>
      <c r="GPD48" s="49"/>
      <c r="GPE48" s="49"/>
      <c r="GPF48" s="49"/>
      <c r="GPG48" s="49"/>
      <c r="GPH48" s="49"/>
      <c r="GPI48" s="49"/>
      <c r="GPJ48" s="49"/>
      <c r="GPK48" s="49"/>
      <c r="GPL48" s="49"/>
      <c r="GPM48" s="49"/>
      <c r="GPN48" s="49"/>
      <c r="GPO48" s="49"/>
      <c r="GPP48" s="49"/>
      <c r="GPQ48" s="49"/>
      <c r="GPR48" s="49"/>
      <c r="GPS48" s="49"/>
      <c r="GPT48" s="49"/>
      <c r="GPU48" s="49"/>
      <c r="GPV48" s="49"/>
      <c r="GPW48" s="49"/>
      <c r="GPX48" s="49"/>
      <c r="GPY48" s="49"/>
      <c r="GPZ48" s="49"/>
      <c r="GQA48" s="49"/>
      <c r="GQB48" s="49"/>
      <c r="GQC48" s="49"/>
      <c r="GQD48" s="49"/>
      <c r="GQE48" s="49"/>
      <c r="GQF48" s="49"/>
      <c r="GQG48" s="49"/>
      <c r="GQH48" s="49"/>
      <c r="GQI48" s="49"/>
      <c r="GQJ48" s="49"/>
      <c r="GQK48" s="49"/>
      <c r="GQL48" s="49"/>
      <c r="GQM48" s="49"/>
      <c r="GQN48" s="49"/>
      <c r="GQO48" s="49"/>
      <c r="GQP48" s="49"/>
      <c r="GQQ48" s="49"/>
      <c r="GQR48" s="49"/>
      <c r="GQS48" s="49"/>
      <c r="GQT48" s="49"/>
      <c r="GQU48" s="49"/>
      <c r="GQV48" s="49"/>
      <c r="GQW48" s="49"/>
      <c r="GQX48" s="49"/>
      <c r="GQY48" s="49"/>
      <c r="GQZ48" s="49"/>
      <c r="GRA48" s="49"/>
      <c r="GRB48" s="49"/>
      <c r="GRC48" s="49"/>
      <c r="GRD48" s="49"/>
      <c r="GRE48" s="49"/>
      <c r="GRF48" s="49"/>
      <c r="GRG48" s="49"/>
      <c r="GRH48" s="49"/>
      <c r="GRI48" s="49"/>
      <c r="GRJ48" s="49"/>
      <c r="GRK48" s="49"/>
      <c r="GRL48" s="49"/>
      <c r="GRM48" s="49"/>
      <c r="GRN48" s="49"/>
      <c r="GRO48" s="49"/>
      <c r="GRP48" s="49"/>
      <c r="GRQ48" s="49"/>
      <c r="GRR48" s="49"/>
      <c r="GRS48" s="49"/>
      <c r="GRT48" s="49"/>
      <c r="GRU48" s="49"/>
      <c r="GRV48" s="49"/>
      <c r="GRW48" s="49"/>
      <c r="GRX48" s="49"/>
      <c r="GRY48" s="49"/>
      <c r="GRZ48" s="49"/>
      <c r="GSA48" s="49"/>
      <c r="GSB48" s="49"/>
      <c r="GSC48" s="49"/>
      <c r="GSD48" s="49"/>
      <c r="GSE48" s="49"/>
      <c r="GSF48" s="49"/>
      <c r="GSG48" s="49"/>
      <c r="GSH48" s="49"/>
      <c r="GSI48" s="49"/>
      <c r="GSJ48" s="49"/>
      <c r="GSK48" s="49"/>
      <c r="GSL48" s="49"/>
      <c r="GSM48" s="49"/>
      <c r="GSN48" s="49"/>
      <c r="GSO48" s="49"/>
      <c r="GSP48" s="49"/>
      <c r="GSQ48" s="49"/>
      <c r="GSR48" s="49"/>
      <c r="GSS48" s="49"/>
      <c r="GST48" s="49"/>
      <c r="GSU48" s="49"/>
      <c r="GSV48" s="49"/>
      <c r="GSW48" s="49"/>
      <c r="GSX48" s="49"/>
      <c r="GSY48" s="49"/>
      <c r="GSZ48" s="49"/>
      <c r="GTA48" s="49"/>
      <c r="GTB48" s="49"/>
      <c r="GTC48" s="49"/>
      <c r="GTD48" s="49"/>
      <c r="GTE48" s="49"/>
      <c r="GTF48" s="49"/>
      <c r="GTG48" s="49"/>
      <c r="GTH48" s="49"/>
      <c r="GTI48" s="49"/>
      <c r="GTJ48" s="49"/>
      <c r="GTK48" s="49"/>
      <c r="GTL48" s="49"/>
      <c r="GTM48" s="49"/>
      <c r="GTN48" s="49"/>
      <c r="GTO48" s="49"/>
      <c r="GTP48" s="49"/>
      <c r="GTQ48" s="49"/>
      <c r="GTR48" s="49"/>
      <c r="GTS48" s="49"/>
      <c r="GTT48" s="49"/>
      <c r="GTU48" s="49"/>
      <c r="GTV48" s="49"/>
      <c r="GTW48" s="49"/>
      <c r="GTX48" s="49"/>
      <c r="GTY48" s="49"/>
      <c r="GTZ48" s="49"/>
      <c r="GUA48" s="49"/>
      <c r="GUB48" s="49"/>
      <c r="GUC48" s="49"/>
      <c r="GUD48" s="49"/>
      <c r="GUE48" s="49"/>
      <c r="GUF48" s="49"/>
      <c r="GUG48" s="49"/>
      <c r="GUH48" s="49"/>
      <c r="GUI48" s="49"/>
      <c r="GUJ48" s="49"/>
      <c r="GUK48" s="49"/>
      <c r="GUL48" s="49"/>
      <c r="GUM48" s="49"/>
      <c r="GUN48" s="49"/>
      <c r="GUO48" s="49"/>
      <c r="GUP48" s="49"/>
      <c r="GUQ48" s="49"/>
      <c r="GUR48" s="49"/>
      <c r="GUS48" s="49"/>
      <c r="GUT48" s="49"/>
      <c r="GUU48" s="49"/>
      <c r="GUV48" s="49"/>
      <c r="GUW48" s="49"/>
      <c r="GUX48" s="49"/>
      <c r="GUY48" s="49"/>
      <c r="GUZ48" s="49"/>
      <c r="GVA48" s="49"/>
      <c r="GVB48" s="49"/>
      <c r="GVC48" s="49"/>
      <c r="GVD48" s="49"/>
      <c r="GVE48" s="49"/>
      <c r="GVF48" s="49"/>
      <c r="GVG48" s="49"/>
      <c r="GVH48" s="49"/>
      <c r="GVI48" s="49"/>
      <c r="GVJ48" s="49"/>
      <c r="GVK48" s="49"/>
      <c r="GVL48" s="49"/>
      <c r="GVM48" s="49"/>
      <c r="GVN48" s="49"/>
      <c r="GVO48" s="49"/>
      <c r="GVP48" s="49"/>
      <c r="GVQ48" s="49"/>
      <c r="GVR48" s="49"/>
      <c r="GVS48" s="49"/>
      <c r="GVT48" s="49"/>
      <c r="GVU48" s="49"/>
      <c r="GVV48" s="49"/>
      <c r="GVW48" s="49"/>
      <c r="GVX48" s="49"/>
      <c r="GVY48" s="49"/>
      <c r="GVZ48" s="49"/>
      <c r="GWA48" s="49"/>
      <c r="GWB48" s="49"/>
      <c r="GWC48" s="49"/>
      <c r="GWD48" s="49"/>
      <c r="GWE48" s="49"/>
      <c r="GWF48" s="49"/>
      <c r="GWG48" s="49"/>
      <c r="GWH48" s="49"/>
      <c r="GWI48" s="49"/>
      <c r="GWJ48" s="49"/>
      <c r="GWK48" s="49"/>
      <c r="GWL48" s="49"/>
      <c r="GWM48" s="49"/>
      <c r="GWN48" s="49"/>
      <c r="GWO48" s="49"/>
      <c r="GWP48" s="49"/>
      <c r="GWQ48" s="49"/>
      <c r="GWR48" s="49"/>
      <c r="GWS48" s="49"/>
      <c r="GWT48" s="49"/>
      <c r="GWU48" s="49"/>
      <c r="GWV48" s="49"/>
      <c r="GWW48" s="49"/>
      <c r="GWX48" s="49"/>
      <c r="GWY48" s="49"/>
      <c r="GWZ48" s="49"/>
      <c r="GXA48" s="49"/>
      <c r="GXB48" s="49"/>
      <c r="GXC48" s="49"/>
      <c r="GXD48" s="49"/>
      <c r="GXE48" s="49"/>
      <c r="GXF48" s="49"/>
      <c r="GXG48" s="49"/>
      <c r="GXH48" s="49"/>
      <c r="GXI48" s="49"/>
      <c r="GXJ48" s="49"/>
      <c r="GXK48" s="49"/>
      <c r="GXL48" s="49"/>
      <c r="GXM48" s="49"/>
      <c r="GXN48" s="49"/>
      <c r="GXO48" s="49"/>
      <c r="GXP48" s="49"/>
      <c r="GXQ48" s="49"/>
      <c r="GXR48" s="49"/>
      <c r="GXS48" s="49"/>
      <c r="GXT48" s="49"/>
      <c r="GXU48" s="49"/>
      <c r="GXV48" s="49"/>
      <c r="GXW48" s="49"/>
      <c r="GXX48" s="49"/>
      <c r="GXY48" s="49"/>
      <c r="GXZ48" s="49"/>
      <c r="GYA48" s="49"/>
      <c r="GYB48" s="49"/>
      <c r="GYC48" s="49"/>
      <c r="GYD48" s="49"/>
      <c r="GYE48" s="49"/>
      <c r="GYF48" s="49"/>
      <c r="GYG48" s="49"/>
      <c r="GYH48" s="49"/>
      <c r="GYI48" s="49"/>
      <c r="GYJ48" s="49"/>
      <c r="GYK48" s="49"/>
      <c r="GYL48" s="49"/>
      <c r="GYM48" s="49"/>
      <c r="GYN48" s="49"/>
      <c r="GYO48" s="49"/>
      <c r="GYP48" s="49"/>
      <c r="GYQ48" s="49"/>
      <c r="GYR48" s="49"/>
      <c r="GYS48" s="49"/>
      <c r="GYT48" s="49"/>
      <c r="GYU48" s="49"/>
      <c r="GYV48" s="49"/>
      <c r="GYW48" s="49"/>
      <c r="GYX48" s="49"/>
      <c r="GYY48" s="49"/>
      <c r="GYZ48" s="49"/>
      <c r="GZA48" s="49"/>
      <c r="GZB48" s="49"/>
      <c r="GZC48" s="49"/>
      <c r="GZD48" s="49"/>
      <c r="GZE48" s="49"/>
      <c r="GZF48" s="49"/>
      <c r="GZG48" s="49"/>
      <c r="GZH48" s="49"/>
      <c r="GZI48" s="49"/>
      <c r="GZJ48" s="49"/>
      <c r="GZK48" s="49"/>
      <c r="GZL48" s="49"/>
      <c r="GZM48" s="49"/>
      <c r="GZN48" s="49"/>
      <c r="GZO48" s="49"/>
      <c r="GZP48" s="49"/>
      <c r="GZQ48" s="49"/>
      <c r="GZR48" s="49"/>
      <c r="GZS48" s="49"/>
      <c r="GZT48" s="49"/>
      <c r="GZU48" s="49"/>
      <c r="GZV48" s="49"/>
      <c r="GZW48" s="49"/>
      <c r="GZX48" s="49"/>
      <c r="GZY48" s="49"/>
      <c r="GZZ48" s="49"/>
      <c r="HAA48" s="49"/>
      <c r="HAB48" s="49"/>
      <c r="HAC48" s="49"/>
      <c r="HAD48" s="49"/>
      <c r="HAE48" s="49"/>
      <c r="HAF48" s="49"/>
      <c r="HAG48" s="49"/>
      <c r="HAH48" s="49"/>
      <c r="HAI48" s="49"/>
      <c r="HAJ48" s="49"/>
      <c r="HAK48" s="49"/>
      <c r="HAL48" s="49"/>
      <c r="HAM48" s="49"/>
      <c r="HAN48" s="49"/>
      <c r="HAO48" s="49"/>
      <c r="HAP48" s="49"/>
      <c r="HAQ48" s="49"/>
      <c r="HAR48" s="49"/>
      <c r="HAS48" s="49"/>
      <c r="HAT48" s="49"/>
      <c r="HAU48" s="49"/>
      <c r="HAV48" s="49"/>
      <c r="HAW48" s="49"/>
      <c r="HAX48" s="49"/>
      <c r="HAY48" s="49"/>
      <c r="HAZ48" s="49"/>
      <c r="HBA48" s="49"/>
      <c r="HBB48" s="49"/>
      <c r="HBC48" s="49"/>
      <c r="HBD48" s="49"/>
      <c r="HBE48" s="49"/>
      <c r="HBF48" s="49"/>
      <c r="HBG48" s="49"/>
      <c r="HBH48" s="49"/>
      <c r="HBI48" s="49"/>
      <c r="HBJ48" s="49"/>
      <c r="HBK48" s="49"/>
      <c r="HBL48" s="49"/>
      <c r="HBM48" s="49"/>
      <c r="HBN48" s="49"/>
      <c r="HBO48" s="49"/>
      <c r="HBP48" s="49"/>
      <c r="HBQ48" s="49"/>
      <c r="HBR48" s="49"/>
      <c r="HBS48" s="49"/>
      <c r="HBT48" s="49"/>
      <c r="HBU48" s="49"/>
      <c r="HBV48" s="49"/>
      <c r="HBW48" s="49"/>
      <c r="HBX48" s="49"/>
      <c r="HBY48" s="49"/>
      <c r="HBZ48" s="49"/>
      <c r="HCA48" s="49"/>
      <c r="HCB48" s="49"/>
      <c r="HCC48" s="49"/>
      <c r="HCD48" s="49"/>
      <c r="HCE48" s="49"/>
      <c r="HCF48" s="49"/>
      <c r="HCG48" s="49"/>
      <c r="HCH48" s="49"/>
      <c r="HCI48" s="49"/>
      <c r="HCJ48" s="49"/>
      <c r="HCK48" s="49"/>
      <c r="HCL48" s="49"/>
      <c r="HCM48" s="49"/>
      <c r="HCN48" s="49"/>
      <c r="HCO48" s="49"/>
      <c r="HCP48" s="49"/>
      <c r="HCQ48" s="49"/>
      <c r="HCR48" s="49"/>
      <c r="HCS48" s="49"/>
      <c r="HCT48" s="49"/>
      <c r="HCU48" s="49"/>
      <c r="HCV48" s="49"/>
      <c r="HCW48" s="49"/>
      <c r="HCX48" s="49"/>
      <c r="HCY48" s="49"/>
      <c r="HCZ48" s="49"/>
      <c r="HDA48" s="49"/>
      <c r="HDB48" s="49"/>
      <c r="HDC48" s="49"/>
      <c r="HDD48" s="49"/>
      <c r="HDE48" s="49"/>
      <c r="HDF48" s="49"/>
      <c r="HDG48" s="49"/>
      <c r="HDH48" s="49"/>
      <c r="HDI48" s="49"/>
      <c r="HDJ48" s="49"/>
      <c r="HDK48" s="49"/>
      <c r="HDL48" s="49"/>
      <c r="HDM48" s="49"/>
      <c r="HDN48" s="49"/>
      <c r="HDO48" s="49"/>
      <c r="HDP48" s="49"/>
      <c r="HDQ48" s="49"/>
      <c r="HDR48" s="49"/>
      <c r="HDS48" s="49"/>
      <c r="HDT48" s="49"/>
      <c r="HDU48" s="49"/>
      <c r="HDV48" s="49"/>
      <c r="HDW48" s="49"/>
      <c r="HDX48" s="49"/>
      <c r="HDY48" s="49"/>
      <c r="HDZ48" s="49"/>
      <c r="HEA48" s="49"/>
      <c r="HEB48" s="49"/>
      <c r="HEC48" s="49"/>
      <c r="HED48" s="49"/>
      <c r="HEE48" s="49"/>
      <c r="HEF48" s="49"/>
      <c r="HEG48" s="49"/>
      <c r="HEH48" s="49"/>
      <c r="HEI48" s="49"/>
      <c r="HEJ48" s="49"/>
      <c r="HEK48" s="49"/>
      <c r="HEL48" s="49"/>
      <c r="HEM48" s="49"/>
      <c r="HEN48" s="49"/>
      <c r="HEO48" s="49"/>
      <c r="HEP48" s="49"/>
      <c r="HEQ48" s="49"/>
      <c r="HER48" s="49"/>
      <c r="HES48" s="49"/>
      <c r="HET48" s="49"/>
      <c r="HEU48" s="49"/>
      <c r="HEV48" s="49"/>
      <c r="HEW48" s="49"/>
      <c r="HEX48" s="49"/>
      <c r="HEY48" s="49"/>
      <c r="HEZ48" s="49"/>
      <c r="HFA48" s="49"/>
      <c r="HFB48" s="49"/>
      <c r="HFC48" s="49"/>
      <c r="HFD48" s="49"/>
      <c r="HFE48" s="49"/>
      <c r="HFF48" s="49"/>
      <c r="HFG48" s="49"/>
      <c r="HFH48" s="49"/>
      <c r="HFI48" s="49"/>
      <c r="HFJ48" s="49"/>
      <c r="HFK48" s="49"/>
      <c r="HFL48" s="49"/>
      <c r="HFM48" s="49"/>
      <c r="HFN48" s="49"/>
      <c r="HFO48" s="49"/>
      <c r="HFP48" s="49"/>
      <c r="HFQ48" s="49"/>
      <c r="HFR48" s="49"/>
      <c r="HFS48" s="49"/>
      <c r="HFT48" s="49"/>
      <c r="HFU48" s="49"/>
      <c r="HFV48" s="49"/>
      <c r="HFW48" s="49"/>
      <c r="HFX48" s="49"/>
      <c r="HFY48" s="49"/>
      <c r="HFZ48" s="49"/>
      <c r="HGA48" s="49"/>
      <c r="HGB48" s="49"/>
      <c r="HGC48" s="49"/>
      <c r="HGD48" s="49"/>
      <c r="HGE48" s="49"/>
      <c r="HGF48" s="49"/>
      <c r="HGG48" s="49"/>
      <c r="HGH48" s="49"/>
      <c r="HGI48" s="49"/>
      <c r="HGJ48" s="49"/>
      <c r="HGK48" s="49"/>
      <c r="HGL48" s="49"/>
      <c r="HGM48" s="49"/>
      <c r="HGN48" s="49"/>
      <c r="HGO48" s="49"/>
      <c r="HGP48" s="49"/>
      <c r="HGQ48" s="49"/>
      <c r="HGR48" s="49"/>
      <c r="HGS48" s="49"/>
      <c r="HGT48" s="49"/>
      <c r="HGU48" s="49"/>
      <c r="HGV48" s="49"/>
      <c r="HGW48" s="49"/>
      <c r="HGX48" s="49"/>
      <c r="HGY48" s="49"/>
      <c r="HGZ48" s="49"/>
      <c r="HHA48" s="49"/>
      <c r="HHB48" s="49"/>
      <c r="HHC48" s="49"/>
      <c r="HHD48" s="49"/>
      <c r="HHE48" s="49"/>
      <c r="HHF48" s="49"/>
      <c r="HHG48" s="49"/>
      <c r="HHH48" s="49"/>
      <c r="HHI48" s="49"/>
      <c r="HHJ48" s="49"/>
      <c r="HHK48" s="49"/>
      <c r="HHL48" s="49"/>
      <c r="HHM48" s="49"/>
      <c r="HHN48" s="49"/>
      <c r="HHO48" s="49"/>
      <c r="HHP48" s="49"/>
      <c r="HHQ48" s="49"/>
      <c r="HHR48" s="49"/>
      <c r="HHS48" s="49"/>
      <c r="HHT48" s="49"/>
      <c r="HHU48" s="49"/>
      <c r="HHV48" s="49"/>
      <c r="HHW48" s="49"/>
      <c r="HHX48" s="49"/>
      <c r="HHY48" s="49"/>
      <c r="HHZ48" s="49"/>
      <c r="HIA48" s="49"/>
      <c r="HIB48" s="49"/>
      <c r="HIC48" s="49"/>
      <c r="HID48" s="49"/>
      <c r="HIE48" s="49"/>
      <c r="HIF48" s="49"/>
      <c r="HIG48" s="49"/>
      <c r="HIH48" s="49"/>
      <c r="HII48" s="49"/>
      <c r="HIJ48" s="49"/>
      <c r="HIK48" s="49"/>
      <c r="HIL48" s="49"/>
      <c r="HIM48" s="49"/>
      <c r="HIN48" s="49"/>
      <c r="HIO48" s="49"/>
      <c r="HIP48" s="49"/>
      <c r="HIQ48" s="49"/>
      <c r="HIR48" s="49"/>
      <c r="HIS48" s="49"/>
      <c r="HIT48" s="49"/>
      <c r="HIU48" s="49"/>
      <c r="HIV48" s="49"/>
      <c r="HIW48" s="49"/>
      <c r="HIX48" s="49"/>
      <c r="HIY48" s="49"/>
      <c r="HIZ48" s="49"/>
      <c r="HJA48" s="49"/>
      <c r="HJB48" s="49"/>
      <c r="HJC48" s="49"/>
      <c r="HJD48" s="49"/>
      <c r="HJE48" s="49"/>
      <c r="HJF48" s="49"/>
      <c r="HJG48" s="49"/>
      <c r="HJH48" s="49"/>
      <c r="HJI48" s="49"/>
      <c r="HJJ48" s="49"/>
      <c r="HJK48" s="49"/>
      <c r="HJL48" s="49"/>
      <c r="HJM48" s="49"/>
      <c r="HJN48" s="49"/>
      <c r="HJO48" s="49"/>
      <c r="HJP48" s="49"/>
      <c r="HJQ48" s="49"/>
      <c r="HJR48" s="49"/>
      <c r="HJS48" s="49"/>
      <c r="HJT48" s="49"/>
      <c r="HJU48" s="49"/>
      <c r="HJV48" s="49"/>
      <c r="HJW48" s="49"/>
      <c r="HJX48" s="49"/>
      <c r="HJY48" s="49"/>
      <c r="HJZ48" s="49"/>
      <c r="HKA48" s="49"/>
      <c r="HKB48" s="49"/>
      <c r="HKC48" s="49"/>
      <c r="HKD48" s="49"/>
      <c r="HKE48" s="49"/>
      <c r="HKF48" s="49"/>
      <c r="HKG48" s="49"/>
      <c r="HKH48" s="49"/>
      <c r="HKI48" s="49"/>
      <c r="HKJ48" s="49"/>
      <c r="HKK48" s="49"/>
      <c r="HKL48" s="49"/>
      <c r="HKM48" s="49"/>
      <c r="HKN48" s="49"/>
      <c r="HKO48" s="49"/>
      <c r="HKP48" s="49"/>
      <c r="HKQ48" s="49"/>
      <c r="HKR48" s="49"/>
      <c r="HKS48" s="49"/>
      <c r="HKT48" s="49"/>
      <c r="HKU48" s="49"/>
      <c r="HKV48" s="49"/>
      <c r="HKW48" s="49"/>
      <c r="HKX48" s="49"/>
      <c r="HKY48" s="49"/>
      <c r="HKZ48" s="49"/>
      <c r="HLA48" s="49"/>
      <c r="HLB48" s="49"/>
      <c r="HLC48" s="49"/>
      <c r="HLD48" s="49"/>
      <c r="HLE48" s="49"/>
      <c r="HLF48" s="49"/>
      <c r="HLG48" s="49"/>
      <c r="HLH48" s="49"/>
      <c r="HLI48" s="49"/>
      <c r="HLJ48" s="49"/>
      <c r="HLK48" s="49"/>
      <c r="HLL48" s="49"/>
      <c r="HLM48" s="49"/>
      <c r="HLN48" s="49"/>
      <c r="HLO48" s="49"/>
      <c r="HLP48" s="49"/>
      <c r="HLQ48" s="49"/>
      <c r="HLR48" s="49"/>
      <c r="HLS48" s="49"/>
      <c r="HLT48" s="49"/>
      <c r="HLU48" s="49"/>
      <c r="HLV48" s="49"/>
      <c r="HLW48" s="49"/>
      <c r="HLX48" s="49"/>
      <c r="HLY48" s="49"/>
      <c r="HLZ48" s="49"/>
      <c r="HMA48" s="49"/>
      <c r="HMB48" s="49"/>
      <c r="HMC48" s="49"/>
      <c r="HMD48" s="49"/>
      <c r="HME48" s="49"/>
      <c r="HMF48" s="49"/>
      <c r="HMG48" s="49"/>
      <c r="HMH48" s="49"/>
      <c r="HMI48" s="49"/>
      <c r="HMJ48" s="49"/>
      <c r="HMK48" s="49"/>
      <c r="HML48" s="49"/>
      <c r="HMM48" s="49"/>
      <c r="HMN48" s="49"/>
      <c r="HMO48" s="49"/>
      <c r="HMP48" s="49"/>
      <c r="HMQ48" s="49"/>
      <c r="HMR48" s="49"/>
      <c r="HMS48" s="49"/>
      <c r="HMT48" s="49"/>
      <c r="HMU48" s="49"/>
      <c r="HMV48" s="49"/>
      <c r="HMW48" s="49"/>
      <c r="HMX48" s="49"/>
      <c r="HMY48" s="49"/>
      <c r="HMZ48" s="49"/>
      <c r="HNA48" s="49"/>
      <c r="HNB48" s="49"/>
      <c r="HNC48" s="49"/>
      <c r="HND48" s="49"/>
      <c r="HNE48" s="49"/>
      <c r="HNF48" s="49"/>
      <c r="HNG48" s="49"/>
      <c r="HNH48" s="49"/>
      <c r="HNI48" s="49"/>
      <c r="HNJ48" s="49"/>
      <c r="HNK48" s="49"/>
      <c r="HNL48" s="49"/>
      <c r="HNM48" s="49"/>
      <c r="HNN48" s="49"/>
      <c r="HNO48" s="49"/>
      <c r="HNP48" s="49"/>
      <c r="HNQ48" s="49"/>
      <c r="HNR48" s="49"/>
      <c r="HNS48" s="49"/>
      <c r="HNT48" s="49"/>
      <c r="HNU48" s="49"/>
      <c r="HNV48" s="49"/>
      <c r="HNW48" s="49"/>
      <c r="HNX48" s="49"/>
      <c r="HNY48" s="49"/>
      <c r="HNZ48" s="49"/>
      <c r="HOA48" s="49"/>
      <c r="HOB48" s="49"/>
      <c r="HOC48" s="49"/>
      <c r="HOD48" s="49"/>
      <c r="HOE48" s="49"/>
      <c r="HOF48" s="49"/>
      <c r="HOG48" s="49"/>
      <c r="HOH48" s="49"/>
      <c r="HOI48" s="49"/>
      <c r="HOJ48" s="49"/>
      <c r="HOK48" s="49"/>
      <c r="HOL48" s="49"/>
      <c r="HOM48" s="49"/>
      <c r="HON48" s="49"/>
      <c r="HOO48" s="49"/>
      <c r="HOP48" s="49"/>
      <c r="HOQ48" s="49"/>
      <c r="HOR48" s="49"/>
      <c r="HOS48" s="49"/>
      <c r="HOT48" s="49"/>
      <c r="HOU48" s="49"/>
      <c r="HOV48" s="49"/>
      <c r="HOW48" s="49"/>
      <c r="HOX48" s="49"/>
      <c r="HOY48" s="49"/>
      <c r="HOZ48" s="49"/>
      <c r="HPA48" s="49"/>
      <c r="HPB48" s="49"/>
      <c r="HPC48" s="49"/>
      <c r="HPD48" s="49"/>
      <c r="HPE48" s="49"/>
      <c r="HPF48" s="49"/>
      <c r="HPG48" s="49"/>
      <c r="HPH48" s="49"/>
      <c r="HPI48" s="49"/>
      <c r="HPJ48" s="49"/>
      <c r="HPK48" s="49"/>
      <c r="HPL48" s="49"/>
      <c r="HPM48" s="49"/>
      <c r="HPN48" s="49"/>
      <c r="HPO48" s="49"/>
      <c r="HPP48" s="49"/>
      <c r="HPQ48" s="49"/>
      <c r="HPR48" s="49"/>
      <c r="HPS48" s="49"/>
      <c r="HPT48" s="49"/>
      <c r="HPU48" s="49"/>
      <c r="HPV48" s="49"/>
      <c r="HPW48" s="49"/>
      <c r="HPX48" s="49"/>
      <c r="HPY48" s="49"/>
      <c r="HPZ48" s="49"/>
      <c r="HQA48" s="49"/>
      <c r="HQB48" s="49"/>
      <c r="HQC48" s="49"/>
      <c r="HQD48" s="49"/>
      <c r="HQE48" s="49"/>
      <c r="HQF48" s="49"/>
      <c r="HQG48" s="49"/>
      <c r="HQH48" s="49"/>
      <c r="HQI48" s="49"/>
      <c r="HQJ48" s="49"/>
      <c r="HQK48" s="49"/>
      <c r="HQL48" s="49"/>
      <c r="HQM48" s="49"/>
      <c r="HQN48" s="49"/>
      <c r="HQO48" s="49"/>
      <c r="HQP48" s="49"/>
      <c r="HQQ48" s="49"/>
      <c r="HQR48" s="49"/>
      <c r="HQS48" s="49"/>
      <c r="HQT48" s="49"/>
      <c r="HQU48" s="49"/>
      <c r="HQV48" s="49"/>
      <c r="HQW48" s="49"/>
      <c r="HQX48" s="49"/>
      <c r="HQY48" s="49"/>
      <c r="HQZ48" s="49"/>
      <c r="HRA48" s="49"/>
      <c r="HRB48" s="49"/>
      <c r="HRC48" s="49"/>
      <c r="HRD48" s="49"/>
      <c r="HRE48" s="49"/>
      <c r="HRF48" s="49"/>
      <c r="HRG48" s="49"/>
      <c r="HRH48" s="49"/>
      <c r="HRI48" s="49"/>
      <c r="HRJ48" s="49"/>
      <c r="HRK48" s="49"/>
      <c r="HRL48" s="49"/>
      <c r="HRM48" s="49"/>
      <c r="HRN48" s="49"/>
      <c r="HRO48" s="49"/>
      <c r="HRP48" s="49"/>
      <c r="HRQ48" s="49"/>
      <c r="HRR48" s="49"/>
      <c r="HRS48" s="49"/>
      <c r="HRT48" s="49"/>
      <c r="HRU48" s="49"/>
      <c r="HRV48" s="49"/>
      <c r="HRW48" s="49"/>
      <c r="HRX48" s="49"/>
      <c r="HRY48" s="49"/>
      <c r="HRZ48" s="49"/>
      <c r="HSA48" s="49"/>
      <c r="HSB48" s="49"/>
      <c r="HSC48" s="49"/>
      <c r="HSD48" s="49"/>
      <c r="HSE48" s="49"/>
      <c r="HSF48" s="49"/>
      <c r="HSG48" s="49"/>
      <c r="HSH48" s="49"/>
      <c r="HSI48" s="49"/>
      <c r="HSJ48" s="49"/>
      <c r="HSK48" s="49"/>
      <c r="HSL48" s="49"/>
      <c r="HSM48" s="49"/>
      <c r="HSN48" s="49"/>
      <c r="HSO48" s="49"/>
      <c r="HSP48" s="49"/>
      <c r="HSQ48" s="49"/>
      <c r="HSR48" s="49"/>
      <c r="HSS48" s="49"/>
      <c r="HST48" s="49"/>
      <c r="HSU48" s="49"/>
      <c r="HSV48" s="49"/>
      <c r="HSW48" s="49"/>
      <c r="HSX48" s="49"/>
      <c r="HSY48" s="49"/>
      <c r="HSZ48" s="49"/>
      <c r="HTA48" s="49"/>
      <c r="HTB48" s="49"/>
      <c r="HTC48" s="49"/>
      <c r="HTD48" s="49"/>
      <c r="HTE48" s="49"/>
      <c r="HTF48" s="49"/>
      <c r="HTG48" s="49"/>
      <c r="HTH48" s="49"/>
      <c r="HTI48" s="49"/>
      <c r="HTJ48" s="49"/>
      <c r="HTK48" s="49"/>
      <c r="HTL48" s="49"/>
      <c r="HTM48" s="49"/>
      <c r="HTN48" s="49"/>
      <c r="HTO48" s="49"/>
      <c r="HTP48" s="49"/>
      <c r="HTQ48" s="49"/>
      <c r="HTR48" s="49"/>
      <c r="HTS48" s="49"/>
      <c r="HTT48" s="49"/>
      <c r="HTU48" s="49"/>
      <c r="HTV48" s="49"/>
      <c r="HTW48" s="49"/>
      <c r="HTX48" s="49"/>
      <c r="HTY48" s="49"/>
      <c r="HTZ48" s="49"/>
      <c r="HUA48" s="49"/>
      <c r="HUB48" s="49"/>
      <c r="HUC48" s="49"/>
      <c r="HUD48" s="49"/>
      <c r="HUE48" s="49"/>
      <c r="HUF48" s="49"/>
      <c r="HUG48" s="49"/>
      <c r="HUH48" s="49"/>
      <c r="HUI48" s="49"/>
      <c r="HUJ48" s="49"/>
      <c r="HUK48" s="49"/>
      <c r="HUL48" s="49"/>
      <c r="HUM48" s="49"/>
      <c r="HUN48" s="49"/>
      <c r="HUO48" s="49"/>
      <c r="HUP48" s="49"/>
      <c r="HUQ48" s="49"/>
      <c r="HUR48" s="49"/>
      <c r="HUS48" s="49"/>
      <c r="HUT48" s="49"/>
      <c r="HUU48" s="49"/>
      <c r="HUV48" s="49"/>
      <c r="HUW48" s="49"/>
      <c r="HUX48" s="49"/>
      <c r="HUY48" s="49"/>
      <c r="HUZ48" s="49"/>
      <c r="HVA48" s="49"/>
      <c r="HVB48" s="49"/>
      <c r="HVC48" s="49"/>
      <c r="HVD48" s="49"/>
      <c r="HVE48" s="49"/>
      <c r="HVF48" s="49"/>
      <c r="HVG48" s="49"/>
      <c r="HVH48" s="49"/>
      <c r="HVI48" s="49"/>
      <c r="HVJ48" s="49"/>
      <c r="HVK48" s="49"/>
      <c r="HVL48" s="49"/>
      <c r="HVM48" s="49"/>
      <c r="HVN48" s="49"/>
      <c r="HVO48" s="49"/>
      <c r="HVP48" s="49"/>
      <c r="HVQ48" s="49"/>
      <c r="HVR48" s="49"/>
      <c r="HVS48" s="49"/>
      <c r="HVT48" s="49"/>
      <c r="HVU48" s="49"/>
      <c r="HVV48" s="49"/>
      <c r="HVW48" s="49"/>
      <c r="HVX48" s="49"/>
      <c r="HVY48" s="49"/>
      <c r="HVZ48" s="49"/>
      <c r="HWA48" s="49"/>
      <c r="HWB48" s="49"/>
      <c r="HWC48" s="49"/>
      <c r="HWD48" s="49"/>
      <c r="HWE48" s="49"/>
      <c r="HWF48" s="49"/>
      <c r="HWG48" s="49"/>
      <c r="HWH48" s="49"/>
      <c r="HWI48" s="49"/>
      <c r="HWJ48" s="49"/>
      <c r="HWK48" s="49"/>
      <c r="HWL48" s="49"/>
      <c r="HWM48" s="49"/>
      <c r="HWN48" s="49"/>
      <c r="HWO48" s="49"/>
      <c r="HWP48" s="49"/>
      <c r="HWQ48" s="49"/>
      <c r="HWR48" s="49"/>
      <c r="HWS48" s="49"/>
      <c r="HWT48" s="49"/>
      <c r="HWU48" s="49"/>
      <c r="HWV48" s="49"/>
      <c r="HWW48" s="49"/>
      <c r="HWX48" s="49"/>
      <c r="HWY48" s="49"/>
      <c r="HWZ48" s="49"/>
      <c r="HXA48" s="49"/>
      <c r="HXB48" s="49"/>
      <c r="HXC48" s="49"/>
      <c r="HXD48" s="49"/>
      <c r="HXE48" s="49"/>
      <c r="HXF48" s="49"/>
      <c r="HXG48" s="49"/>
      <c r="HXH48" s="49"/>
      <c r="HXI48" s="49"/>
      <c r="HXJ48" s="49"/>
      <c r="HXK48" s="49"/>
      <c r="HXL48" s="49"/>
      <c r="HXM48" s="49"/>
      <c r="HXN48" s="49"/>
      <c r="HXO48" s="49"/>
      <c r="HXP48" s="49"/>
      <c r="HXQ48" s="49"/>
      <c r="HXR48" s="49"/>
      <c r="HXS48" s="49"/>
      <c r="HXT48" s="49"/>
      <c r="HXU48" s="49"/>
      <c r="HXV48" s="49"/>
      <c r="HXW48" s="49"/>
      <c r="HXX48" s="49"/>
      <c r="HXY48" s="49"/>
      <c r="HXZ48" s="49"/>
      <c r="HYA48" s="49"/>
      <c r="HYB48" s="49"/>
      <c r="HYC48" s="49"/>
      <c r="HYD48" s="49"/>
      <c r="HYE48" s="49"/>
      <c r="HYF48" s="49"/>
      <c r="HYG48" s="49"/>
      <c r="HYH48" s="49"/>
      <c r="HYI48" s="49"/>
      <c r="HYJ48" s="49"/>
      <c r="HYK48" s="49"/>
      <c r="HYL48" s="49"/>
      <c r="HYM48" s="49"/>
      <c r="HYN48" s="49"/>
      <c r="HYO48" s="49"/>
      <c r="HYP48" s="49"/>
      <c r="HYQ48" s="49"/>
      <c r="HYR48" s="49"/>
      <c r="HYS48" s="49"/>
      <c r="HYT48" s="49"/>
      <c r="HYU48" s="49"/>
      <c r="HYV48" s="49"/>
      <c r="HYW48" s="49"/>
      <c r="HYX48" s="49"/>
      <c r="HYY48" s="49"/>
      <c r="HYZ48" s="49"/>
      <c r="HZA48" s="49"/>
      <c r="HZB48" s="49"/>
      <c r="HZC48" s="49"/>
      <c r="HZD48" s="49"/>
      <c r="HZE48" s="49"/>
      <c r="HZF48" s="49"/>
      <c r="HZG48" s="49"/>
      <c r="HZH48" s="49"/>
      <c r="HZI48" s="49"/>
      <c r="HZJ48" s="49"/>
      <c r="HZK48" s="49"/>
      <c r="HZL48" s="49"/>
      <c r="HZM48" s="49"/>
      <c r="HZN48" s="49"/>
      <c r="HZO48" s="49"/>
      <c r="HZP48" s="49"/>
      <c r="HZQ48" s="49"/>
      <c r="HZR48" s="49"/>
      <c r="HZS48" s="49"/>
      <c r="HZT48" s="49"/>
      <c r="HZU48" s="49"/>
      <c r="HZV48" s="49"/>
      <c r="HZW48" s="49"/>
      <c r="HZX48" s="49"/>
      <c r="HZY48" s="49"/>
      <c r="HZZ48" s="49"/>
      <c r="IAA48" s="49"/>
      <c r="IAB48" s="49"/>
      <c r="IAC48" s="49"/>
      <c r="IAD48" s="49"/>
      <c r="IAE48" s="49"/>
      <c r="IAF48" s="49"/>
      <c r="IAG48" s="49"/>
      <c r="IAH48" s="49"/>
      <c r="IAI48" s="49"/>
      <c r="IAJ48" s="49"/>
      <c r="IAK48" s="49"/>
      <c r="IAL48" s="49"/>
      <c r="IAM48" s="49"/>
      <c r="IAN48" s="49"/>
      <c r="IAO48" s="49"/>
      <c r="IAP48" s="49"/>
      <c r="IAQ48" s="49"/>
      <c r="IAR48" s="49"/>
      <c r="IAS48" s="49"/>
      <c r="IAT48" s="49"/>
      <c r="IAU48" s="49"/>
      <c r="IAV48" s="49"/>
      <c r="IAW48" s="49"/>
      <c r="IAX48" s="49"/>
      <c r="IAY48" s="49"/>
      <c r="IAZ48" s="49"/>
      <c r="IBA48" s="49"/>
      <c r="IBB48" s="49"/>
      <c r="IBC48" s="49"/>
      <c r="IBD48" s="49"/>
      <c r="IBE48" s="49"/>
      <c r="IBF48" s="49"/>
      <c r="IBG48" s="49"/>
      <c r="IBH48" s="49"/>
      <c r="IBI48" s="49"/>
      <c r="IBJ48" s="49"/>
      <c r="IBK48" s="49"/>
      <c r="IBL48" s="49"/>
      <c r="IBM48" s="49"/>
      <c r="IBN48" s="49"/>
      <c r="IBO48" s="49"/>
      <c r="IBP48" s="49"/>
      <c r="IBQ48" s="49"/>
      <c r="IBR48" s="49"/>
      <c r="IBS48" s="49"/>
      <c r="IBT48" s="49"/>
      <c r="IBU48" s="49"/>
      <c r="IBV48" s="49"/>
      <c r="IBW48" s="49"/>
      <c r="IBX48" s="49"/>
      <c r="IBY48" s="49"/>
      <c r="IBZ48" s="49"/>
      <c r="ICA48" s="49"/>
      <c r="ICB48" s="49"/>
      <c r="ICC48" s="49"/>
      <c r="ICD48" s="49"/>
      <c r="ICE48" s="49"/>
      <c r="ICF48" s="49"/>
      <c r="ICG48" s="49"/>
      <c r="ICH48" s="49"/>
      <c r="ICI48" s="49"/>
      <c r="ICJ48" s="49"/>
      <c r="ICK48" s="49"/>
      <c r="ICL48" s="49"/>
      <c r="ICM48" s="49"/>
      <c r="ICN48" s="49"/>
      <c r="ICO48" s="49"/>
      <c r="ICP48" s="49"/>
      <c r="ICQ48" s="49"/>
      <c r="ICR48" s="49"/>
      <c r="ICS48" s="49"/>
      <c r="ICT48" s="49"/>
      <c r="ICU48" s="49"/>
      <c r="ICV48" s="49"/>
      <c r="ICW48" s="49"/>
      <c r="ICX48" s="49"/>
      <c r="ICY48" s="49"/>
      <c r="ICZ48" s="49"/>
      <c r="IDA48" s="49"/>
      <c r="IDB48" s="49"/>
      <c r="IDC48" s="49"/>
      <c r="IDD48" s="49"/>
      <c r="IDE48" s="49"/>
      <c r="IDF48" s="49"/>
      <c r="IDG48" s="49"/>
      <c r="IDH48" s="49"/>
      <c r="IDI48" s="49"/>
      <c r="IDJ48" s="49"/>
      <c r="IDK48" s="49"/>
      <c r="IDL48" s="49"/>
      <c r="IDM48" s="49"/>
      <c r="IDN48" s="49"/>
      <c r="IDO48" s="49"/>
      <c r="IDP48" s="49"/>
      <c r="IDQ48" s="49"/>
      <c r="IDR48" s="49"/>
      <c r="IDS48" s="49"/>
      <c r="IDT48" s="49"/>
      <c r="IDU48" s="49"/>
      <c r="IDV48" s="49"/>
      <c r="IDW48" s="49"/>
      <c r="IDX48" s="49"/>
      <c r="IDY48" s="49"/>
      <c r="IDZ48" s="49"/>
      <c r="IEA48" s="49"/>
      <c r="IEB48" s="49"/>
      <c r="IEC48" s="49"/>
      <c r="IED48" s="49"/>
      <c r="IEE48" s="49"/>
      <c r="IEF48" s="49"/>
      <c r="IEG48" s="49"/>
      <c r="IEH48" s="49"/>
      <c r="IEI48" s="49"/>
      <c r="IEJ48" s="49"/>
      <c r="IEK48" s="49"/>
      <c r="IEL48" s="49"/>
      <c r="IEM48" s="49"/>
      <c r="IEN48" s="49"/>
      <c r="IEO48" s="49"/>
      <c r="IEP48" s="49"/>
      <c r="IEQ48" s="49"/>
      <c r="IER48" s="49"/>
      <c r="IES48" s="49"/>
      <c r="IET48" s="49"/>
      <c r="IEU48" s="49"/>
      <c r="IEV48" s="49"/>
      <c r="IEW48" s="49"/>
      <c r="IEX48" s="49"/>
      <c r="IEY48" s="49"/>
      <c r="IEZ48" s="49"/>
      <c r="IFA48" s="49"/>
      <c r="IFB48" s="49"/>
      <c r="IFC48" s="49"/>
      <c r="IFD48" s="49"/>
      <c r="IFE48" s="49"/>
      <c r="IFF48" s="49"/>
      <c r="IFG48" s="49"/>
      <c r="IFH48" s="49"/>
      <c r="IFI48" s="49"/>
      <c r="IFJ48" s="49"/>
      <c r="IFK48" s="49"/>
      <c r="IFL48" s="49"/>
      <c r="IFM48" s="49"/>
      <c r="IFN48" s="49"/>
      <c r="IFO48" s="49"/>
      <c r="IFP48" s="49"/>
      <c r="IFQ48" s="49"/>
      <c r="IFR48" s="49"/>
      <c r="IFS48" s="49"/>
      <c r="IFT48" s="49"/>
      <c r="IFU48" s="49"/>
      <c r="IFV48" s="49"/>
      <c r="IFW48" s="49"/>
      <c r="IFX48" s="49"/>
      <c r="IFY48" s="49"/>
      <c r="IFZ48" s="49"/>
      <c r="IGA48" s="49"/>
      <c r="IGB48" s="49"/>
      <c r="IGC48" s="49"/>
      <c r="IGD48" s="49"/>
      <c r="IGE48" s="49"/>
      <c r="IGF48" s="49"/>
      <c r="IGG48" s="49"/>
      <c r="IGH48" s="49"/>
      <c r="IGI48" s="49"/>
      <c r="IGJ48" s="49"/>
      <c r="IGK48" s="49"/>
      <c r="IGL48" s="49"/>
      <c r="IGM48" s="49"/>
      <c r="IGN48" s="49"/>
      <c r="IGO48" s="49"/>
      <c r="IGP48" s="49"/>
      <c r="IGQ48" s="49"/>
      <c r="IGR48" s="49"/>
      <c r="IGS48" s="49"/>
      <c r="IGT48" s="49"/>
      <c r="IGU48" s="49"/>
      <c r="IGV48" s="49"/>
      <c r="IGW48" s="49"/>
      <c r="IGX48" s="49"/>
      <c r="IGY48" s="49"/>
      <c r="IGZ48" s="49"/>
      <c r="IHA48" s="49"/>
      <c r="IHB48" s="49"/>
      <c r="IHC48" s="49"/>
      <c r="IHD48" s="49"/>
      <c r="IHE48" s="49"/>
      <c r="IHF48" s="49"/>
      <c r="IHG48" s="49"/>
      <c r="IHH48" s="49"/>
      <c r="IHI48" s="49"/>
      <c r="IHJ48" s="49"/>
      <c r="IHK48" s="49"/>
      <c r="IHL48" s="49"/>
      <c r="IHM48" s="49"/>
      <c r="IHN48" s="49"/>
      <c r="IHO48" s="49"/>
      <c r="IHP48" s="49"/>
      <c r="IHQ48" s="49"/>
      <c r="IHR48" s="49"/>
      <c r="IHS48" s="49"/>
      <c r="IHT48" s="49"/>
      <c r="IHU48" s="49"/>
      <c r="IHV48" s="49"/>
      <c r="IHW48" s="49"/>
      <c r="IHX48" s="49"/>
      <c r="IHY48" s="49"/>
      <c r="IHZ48" s="49"/>
      <c r="IIA48" s="49"/>
      <c r="IIB48" s="49"/>
      <c r="IIC48" s="49"/>
      <c r="IID48" s="49"/>
      <c r="IIE48" s="49"/>
      <c r="IIF48" s="49"/>
      <c r="IIG48" s="49"/>
      <c r="IIH48" s="49"/>
      <c r="III48" s="49"/>
      <c r="IIJ48" s="49"/>
      <c r="IIK48" s="49"/>
      <c r="IIL48" s="49"/>
      <c r="IIM48" s="49"/>
      <c r="IIN48" s="49"/>
      <c r="IIO48" s="49"/>
      <c r="IIP48" s="49"/>
      <c r="IIQ48" s="49"/>
      <c r="IIR48" s="49"/>
      <c r="IIS48" s="49"/>
      <c r="IIT48" s="49"/>
      <c r="IIU48" s="49"/>
      <c r="IIV48" s="49"/>
      <c r="IIW48" s="49"/>
      <c r="IIX48" s="49"/>
      <c r="IIY48" s="49"/>
      <c r="IIZ48" s="49"/>
      <c r="IJA48" s="49"/>
      <c r="IJB48" s="49"/>
      <c r="IJC48" s="49"/>
      <c r="IJD48" s="49"/>
      <c r="IJE48" s="49"/>
      <c r="IJF48" s="49"/>
      <c r="IJG48" s="49"/>
      <c r="IJH48" s="49"/>
      <c r="IJI48" s="49"/>
      <c r="IJJ48" s="49"/>
      <c r="IJK48" s="49"/>
      <c r="IJL48" s="49"/>
      <c r="IJM48" s="49"/>
      <c r="IJN48" s="49"/>
      <c r="IJO48" s="49"/>
      <c r="IJP48" s="49"/>
      <c r="IJQ48" s="49"/>
      <c r="IJR48" s="49"/>
      <c r="IJS48" s="49"/>
      <c r="IJT48" s="49"/>
      <c r="IJU48" s="49"/>
      <c r="IJV48" s="49"/>
      <c r="IJW48" s="49"/>
      <c r="IJX48" s="49"/>
      <c r="IJY48" s="49"/>
      <c r="IJZ48" s="49"/>
      <c r="IKA48" s="49"/>
      <c r="IKB48" s="49"/>
      <c r="IKC48" s="49"/>
      <c r="IKD48" s="49"/>
      <c r="IKE48" s="49"/>
      <c r="IKF48" s="49"/>
      <c r="IKG48" s="49"/>
      <c r="IKH48" s="49"/>
      <c r="IKI48" s="49"/>
      <c r="IKJ48" s="49"/>
      <c r="IKK48" s="49"/>
      <c r="IKL48" s="49"/>
      <c r="IKM48" s="49"/>
      <c r="IKN48" s="49"/>
      <c r="IKO48" s="49"/>
      <c r="IKP48" s="49"/>
      <c r="IKQ48" s="49"/>
      <c r="IKR48" s="49"/>
      <c r="IKS48" s="49"/>
      <c r="IKT48" s="49"/>
      <c r="IKU48" s="49"/>
      <c r="IKV48" s="49"/>
      <c r="IKW48" s="49"/>
      <c r="IKX48" s="49"/>
      <c r="IKY48" s="49"/>
      <c r="IKZ48" s="49"/>
      <c r="ILA48" s="49"/>
      <c r="ILB48" s="49"/>
      <c r="ILC48" s="49"/>
      <c r="ILD48" s="49"/>
      <c r="ILE48" s="49"/>
      <c r="ILF48" s="49"/>
      <c r="ILG48" s="49"/>
      <c r="ILH48" s="49"/>
      <c r="ILI48" s="49"/>
      <c r="ILJ48" s="49"/>
      <c r="ILK48" s="49"/>
      <c r="ILL48" s="49"/>
      <c r="ILM48" s="49"/>
      <c r="ILN48" s="49"/>
      <c r="ILO48" s="49"/>
      <c r="ILP48" s="49"/>
      <c r="ILQ48" s="49"/>
      <c r="ILR48" s="49"/>
      <c r="ILS48" s="49"/>
      <c r="ILT48" s="49"/>
      <c r="ILU48" s="49"/>
      <c r="ILV48" s="49"/>
      <c r="ILW48" s="49"/>
      <c r="ILX48" s="49"/>
      <c r="ILY48" s="49"/>
      <c r="ILZ48" s="49"/>
      <c r="IMA48" s="49"/>
      <c r="IMB48" s="49"/>
      <c r="IMC48" s="49"/>
      <c r="IMD48" s="49"/>
      <c r="IME48" s="49"/>
      <c r="IMF48" s="49"/>
      <c r="IMG48" s="49"/>
      <c r="IMH48" s="49"/>
      <c r="IMI48" s="49"/>
      <c r="IMJ48" s="49"/>
      <c r="IMK48" s="49"/>
      <c r="IML48" s="49"/>
      <c r="IMM48" s="49"/>
      <c r="IMN48" s="49"/>
      <c r="IMO48" s="49"/>
      <c r="IMP48" s="49"/>
      <c r="IMQ48" s="49"/>
      <c r="IMR48" s="49"/>
      <c r="IMS48" s="49"/>
      <c r="IMT48" s="49"/>
      <c r="IMU48" s="49"/>
      <c r="IMV48" s="49"/>
      <c r="IMW48" s="49"/>
      <c r="IMX48" s="49"/>
      <c r="IMY48" s="49"/>
      <c r="IMZ48" s="49"/>
      <c r="INA48" s="49"/>
      <c r="INB48" s="49"/>
      <c r="INC48" s="49"/>
      <c r="IND48" s="49"/>
      <c r="INE48" s="49"/>
      <c r="INF48" s="49"/>
      <c r="ING48" s="49"/>
      <c r="INH48" s="49"/>
      <c r="INI48" s="49"/>
      <c r="INJ48" s="49"/>
      <c r="INK48" s="49"/>
      <c r="INL48" s="49"/>
      <c r="INM48" s="49"/>
      <c r="INN48" s="49"/>
      <c r="INO48" s="49"/>
      <c r="INP48" s="49"/>
      <c r="INQ48" s="49"/>
      <c r="INR48" s="49"/>
      <c r="INS48" s="49"/>
      <c r="INT48" s="49"/>
      <c r="INU48" s="49"/>
      <c r="INV48" s="49"/>
      <c r="INW48" s="49"/>
      <c r="INX48" s="49"/>
      <c r="INY48" s="49"/>
      <c r="INZ48" s="49"/>
      <c r="IOA48" s="49"/>
      <c r="IOB48" s="49"/>
      <c r="IOC48" s="49"/>
      <c r="IOD48" s="49"/>
      <c r="IOE48" s="49"/>
      <c r="IOF48" s="49"/>
      <c r="IOG48" s="49"/>
      <c r="IOH48" s="49"/>
      <c r="IOI48" s="49"/>
      <c r="IOJ48" s="49"/>
      <c r="IOK48" s="49"/>
      <c r="IOL48" s="49"/>
      <c r="IOM48" s="49"/>
      <c r="ION48" s="49"/>
      <c r="IOO48" s="49"/>
      <c r="IOP48" s="49"/>
      <c r="IOQ48" s="49"/>
      <c r="IOR48" s="49"/>
      <c r="IOS48" s="49"/>
      <c r="IOT48" s="49"/>
      <c r="IOU48" s="49"/>
      <c r="IOV48" s="49"/>
      <c r="IOW48" s="49"/>
      <c r="IOX48" s="49"/>
      <c r="IOY48" s="49"/>
      <c r="IOZ48" s="49"/>
      <c r="IPA48" s="49"/>
      <c r="IPB48" s="49"/>
      <c r="IPC48" s="49"/>
      <c r="IPD48" s="49"/>
      <c r="IPE48" s="49"/>
      <c r="IPF48" s="49"/>
      <c r="IPG48" s="49"/>
      <c r="IPH48" s="49"/>
      <c r="IPI48" s="49"/>
      <c r="IPJ48" s="49"/>
      <c r="IPK48" s="49"/>
      <c r="IPL48" s="49"/>
      <c r="IPM48" s="49"/>
      <c r="IPN48" s="49"/>
      <c r="IPO48" s="49"/>
      <c r="IPP48" s="49"/>
      <c r="IPQ48" s="49"/>
      <c r="IPR48" s="49"/>
      <c r="IPS48" s="49"/>
      <c r="IPT48" s="49"/>
      <c r="IPU48" s="49"/>
      <c r="IPV48" s="49"/>
      <c r="IPW48" s="49"/>
      <c r="IPX48" s="49"/>
      <c r="IPY48" s="49"/>
      <c r="IPZ48" s="49"/>
      <c r="IQA48" s="49"/>
      <c r="IQB48" s="49"/>
      <c r="IQC48" s="49"/>
      <c r="IQD48" s="49"/>
      <c r="IQE48" s="49"/>
      <c r="IQF48" s="49"/>
      <c r="IQG48" s="49"/>
      <c r="IQH48" s="49"/>
      <c r="IQI48" s="49"/>
      <c r="IQJ48" s="49"/>
      <c r="IQK48" s="49"/>
      <c r="IQL48" s="49"/>
      <c r="IQM48" s="49"/>
      <c r="IQN48" s="49"/>
      <c r="IQO48" s="49"/>
      <c r="IQP48" s="49"/>
      <c r="IQQ48" s="49"/>
      <c r="IQR48" s="49"/>
      <c r="IQS48" s="49"/>
      <c r="IQT48" s="49"/>
      <c r="IQU48" s="49"/>
      <c r="IQV48" s="49"/>
      <c r="IQW48" s="49"/>
      <c r="IQX48" s="49"/>
      <c r="IQY48" s="49"/>
      <c r="IQZ48" s="49"/>
      <c r="IRA48" s="49"/>
      <c r="IRB48" s="49"/>
      <c r="IRC48" s="49"/>
      <c r="IRD48" s="49"/>
      <c r="IRE48" s="49"/>
      <c r="IRF48" s="49"/>
      <c r="IRG48" s="49"/>
      <c r="IRH48" s="49"/>
      <c r="IRI48" s="49"/>
      <c r="IRJ48" s="49"/>
      <c r="IRK48" s="49"/>
      <c r="IRL48" s="49"/>
      <c r="IRM48" s="49"/>
      <c r="IRN48" s="49"/>
      <c r="IRO48" s="49"/>
      <c r="IRP48" s="49"/>
      <c r="IRQ48" s="49"/>
      <c r="IRR48" s="49"/>
      <c r="IRS48" s="49"/>
      <c r="IRT48" s="49"/>
      <c r="IRU48" s="49"/>
      <c r="IRV48" s="49"/>
      <c r="IRW48" s="49"/>
      <c r="IRX48" s="49"/>
      <c r="IRY48" s="49"/>
      <c r="IRZ48" s="49"/>
      <c r="ISA48" s="49"/>
      <c r="ISB48" s="49"/>
      <c r="ISC48" s="49"/>
      <c r="ISD48" s="49"/>
      <c r="ISE48" s="49"/>
      <c r="ISF48" s="49"/>
      <c r="ISG48" s="49"/>
      <c r="ISH48" s="49"/>
      <c r="ISI48" s="49"/>
      <c r="ISJ48" s="49"/>
      <c r="ISK48" s="49"/>
      <c r="ISL48" s="49"/>
      <c r="ISM48" s="49"/>
      <c r="ISN48" s="49"/>
      <c r="ISO48" s="49"/>
      <c r="ISP48" s="49"/>
      <c r="ISQ48" s="49"/>
      <c r="ISR48" s="49"/>
      <c r="ISS48" s="49"/>
      <c r="IST48" s="49"/>
      <c r="ISU48" s="49"/>
      <c r="ISV48" s="49"/>
      <c r="ISW48" s="49"/>
      <c r="ISX48" s="49"/>
      <c r="ISY48" s="49"/>
      <c r="ISZ48" s="49"/>
      <c r="ITA48" s="49"/>
      <c r="ITB48" s="49"/>
      <c r="ITC48" s="49"/>
      <c r="ITD48" s="49"/>
      <c r="ITE48" s="49"/>
      <c r="ITF48" s="49"/>
      <c r="ITG48" s="49"/>
      <c r="ITH48" s="49"/>
      <c r="ITI48" s="49"/>
      <c r="ITJ48" s="49"/>
      <c r="ITK48" s="49"/>
      <c r="ITL48" s="49"/>
      <c r="ITM48" s="49"/>
      <c r="ITN48" s="49"/>
      <c r="ITO48" s="49"/>
      <c r="ITP48" s="49"/>
      <c r="ITQ48" s="49"/>
      <c r="ITR48" s="49"/>
      <c r="ITS48" s="49"/>
      <c r="ITT48" s="49"/>
      <c r="ITU48" s="49"/>
      <c r="ITV48" s="49"/>
      <c r="ITW48" s="49"/>
      <c r="ITX48" s="49"/>
      <c r="ITY48" s="49"/>
      <c r="ITZ48" s="49"/>
      <c r="IUA48" s="49"/>
      <c r="IUB48" s="49"/>
      <c r="IUC48" s="49"/>
      <c r="IUD48" s="49"/>
      <c r="IUE48" s="49"/>
      <c r="IUF48" s="49"/>
      <c r="IUG48" s="49"/>
      <c r="IUH48" s="49"/>
      <c r="IUI48" s="49"/>
      <c r="IUJ48" s="49"/>
      <c r="IUK48" s="49"/>
      <c r="IUL48" s="49"/>
      <c r="IUM48" s="49"/>
      <c r="IUN48" s="49"/>
      <c r="IUO48" s="49"/>
      <c r="IUP48" s="49"/>
      <c r="IUQ48" s="49"/>
      <c r="IUR48" s="49"/>
      <c r="IUS48" s="49"/>
      <c r="IUT48" s="49"/>
      <c r="IUU48" s="49"/>
      <c r="IUV48" s="49"/>
      <c r="IUW48" s="49"/>
      <c r="IUX48" s="49"/>
      <c r="IUY48" s="49"/>
      <c r="IUZ48" s="49"/>
      <c r="IVA48" s="49"/>
      <c r="IVB48" s="49"/>
      <c r="IVC48" s="49"/>
      <c r="IVD48" s="49"/>
      <c r="IVE48" s="49"/>
      <c r="IVF48" s="49"/>
      <c r="IVG48" s="49"/>
      <c r="IVH48" s="49"/>
      <c r="IVI48" s="49"/>
      <c r="IVJ48" s="49"/>
      <c r="IVK48" s="49"/>
      <c r="IVL48" s="49"/>
      <c r="IVM48" s="49"/>
      <c r="IVN48" s="49"/>
      <c r="IVO48" s="49"/>
      <c r="IVP48" s="49"/>
      <c r="IVQ48" s="49"/>
      <c r="IVR48" s="49"/>
      <c r="IVS48" s="49"/>
      <c r="IVT48" s="49"/>
      <c r="IVU48" s="49"/>
      <c r="IVV48" s="49"/>
      <c r="IVW48" s="49"/>
      <c r="IVX48" s="49"/>
      <c r="IVY48" s="49"/>
      <c r="IVZ48" s="49"/>
      <c r="IWA48" s="49"/>
      <c r="IWB48" s="49"/>
      <c r="IWC48" s="49"/>
      <c r="IWD48" s="49"/>
      <c r="IWE48" s="49"/>
      <c r="IWF48" s="49"/>
      <c r="IWG48" s="49"/>
      <c r="IWH48" s="49"/>
      <c r="IWI48" s="49"/>
      <c r="IWJ48" s="49"/>
      <c r="IWK48" s="49"/>
      <c r="IWL48" s="49"/>
      <c r="IWM48" s="49"/>
      <c r="IWN48" s="49"/>
      <c r="IWO48" s="49"/>
      <c r="IWP48" s="49"/>
      <c r="IWQ48" s="49"/>
      <c r="IWR48" s="49"/>
      <c r="IWS48" s="49"/>
      <c r="IWT48" s="49"/>
      <c r="IWU48" s="49"/>
      <c r="IWV48" s="49"/>
      <c r="IWW48" s="49"/>
      <c r="IWX48" s="49"/>
      <c r="IWY48" s="49"/>
      <c r="IWZ48" s="49"/>
      <c r="IXA48" s="49"/>
      <c r="IXB48" s="49"/>
      <c r="IXC48" s="49"/>
      <c r="IXD48" s="49"/>
      <c r="IXE48" s="49"/>
      <c r="IXF48" s="49"/>
      <c r="IXG48" s="49"/>
      <c r="IXH48" s="49"/>
      <c r="IXI48" s="49"/>
      <c r="IXJ48" s="49"/>
      <c r="IXK48" s="49"/>
      <c r="IXL48" s="49"/>
      <c r="IXM48" s="49"/>
      <c r="IXN48" s="49"/>
      <c r="IXO48" s="49"/>
      <c r="IXP48" s="49"/>
      <c r="IXQ48" s="49"/>
      <c r="IXR48" s="49"/>
      <c r="IXS48" s="49"/>
      <c r="IXT48" s="49"/>
      <c r="IXU48" s="49"/>
      <c r="IXV48" s="49"/>
      <c r="IXW48" s="49"/>
      <c r="IXX48" s="49"/>
      <c r="IXY48" s="49"/>
      <c r="IXZ48" s="49"/>
      <c r="IYA48" s="49"/>
      <c r="IYB48" s="49"/>
      <c r="IYC48" s="49"/>
      <c r="IYD48" s="49"/>
      <c r="IYE48" s="49"/>
      <c r="IYF48" s="49"/>
      <c r="IYG48" s="49"/>
      <c r="IYH48" s="49"/>
      <c r="IYI48" s="49"/>
      <c r="IYJ48" s="49"/>
      <c r="IYK48" s="49"/>
      <c r="IYL48" s="49"/>
      <c r="IYM48" s="49"/>
      <c r="IYN48" s="49"/>
      <c r="IYO48" s="49"/>
      <c r="IYP48" s="49"/>
      <c r="IYQ48" s="49"/>
      <c r="IYR48" s="49"/>
      <c r="IYS48" s="49"/>
      <c r="IYT48" s="49"/>
      <c r="IYU48" s="49"/>
      <c r="IYV48" s="49"/>
      <c r="IYW48" s="49"/>
      <c r="IYX48" s="49"/>
      <c r="IYY48" s="49"/>
      <c r="IYZ48" s="49"/>
      <c r="IZA48" s="49"/>
      <c r="IZB48" s="49"/>
      <c r="IZC48" s="49"/>
      <c r="IZD48" s="49"/>
      <c r="IZE48" s="49"/>
      <c r="IZF48" s="49"/>
      <c r="IZG48" s="49"/>
      <c r="IZH48" s="49"/>
      <c r="IZI48" s="49"/>
      <c r="IZJ48" s="49"/>
      <c r="IZK48" s="49"/>
      <c r="IZL48" s="49"/>
      <c r="IZM48" s="49"/>
      <c r="IZN48" s="49"/>
      <c r="IZO48" s="49"/>
      <c r="IZP48" s="49"/>
      <c r="IZQ48" s="49"/>
      <c r="IZR48" s="49"/>
      <c r="IZS48" s="49"/>
      <c r="IZT48" s="49"/>
      <c r="IZU48" s="49"/>
      <c r="IZV48" s="49"/>
      <c r="IZW48" s="49"/>
      <c r="IZX48" s="49"/>
      <c r="IZY48" s="49"/>
      <c r="IZZ48" s="49"/>
      <c r="JAA48" s="49"/>
      <c r="JAB48" s="49"/>
      <c r="JAC48" s="49"/>
      <c r="JAD48" s="49"/>
      <c r="JAE48" s="49"/>
      <c r="JAF48" s="49"/>
      <c r="JAG48" s="49"/>
      <c r="JAH48" s="49"/>
      <c r="JAI48" s="49"/>
      <c r="JAJ48" s="49"/>
      <c r="JAK48" s="49"/>
      <c r="JAL48" s="49"/>
      <c r="JAM48" s="49"/>
      <c r="JAN48" s="49"/>
      <c r="JAO48" s="49"/>
      <c r="JAP48" s="49"/>
      <c r="JAQ48" s="49"/>
      <c r="JAR48" s="49"/>
      <c r="JAS48" s="49"/>
      <c r="JAT48" s="49"/>
      <c r="JAU48" s="49"/>
      <c r="JAV48" s="49"/>
      <c r="JAW48" s="49"/>
      <c r="JAX48" s="49"/>
      <c r="JAY48" s="49"/>
      <c r="JAZ48" s="49"/>
      <c r="JBA48" s="49"/>
      <c r="JBB48" s="49"/>
      <c r="JBC48" s="49"/>
      <c r="JBD48" s="49"/>
      <c r="JBE48" s="49"/>
      <c r="JBF48" s="49"/>
      <c r="JBG48" s="49"/>
      <c r="JBH48" s="49"/>
      <c r="JBI48" s="49"/>
      <c r="JBJ48" s="49"/>
      <c r="JBK48" s="49"/>
      <c r="JBL48" s="49"/>
      <c r="JBM48" s="49"/>
      <c r="JBN48" s="49"/>
      <c r="JBO48" s="49"/>
      <c r="JBP48" s="49"/>
      <c r="JBQ48" s="49"/>
      <c r="JBR48" s="49"/>
      <c r="JBS48" s="49"/>
      <c r="JBT48" s="49"/>
      <c r="JBU48" s="49"/>
      <c r="JBV48" s="49"/>
      <c r="JBW48" s="49"/>
      <c r="JBX48" s="49"/>
      <c r="JBY48" s="49"/>
      <c r="JBZ48" s="49"/>
      <c r="JCA48" s="49"/>
      <c r="JCB48" s="49"/>
      <c r="JCC48" s="49"/>
      <c r="JCD48" s="49"/>
      <c r="JCE48" s="49"/>
      <c r="JCF48" s="49"/>
      <c r="JCG48" s="49"/>
      <c r="JCH48" s="49"/>
      <c r="JCI48" s="49"/>
      <c r="JCJ48" s="49"/>
      <c r="JCK48" s="49"/>
      <c r="JCL48" s="49"/>
      <c r="JCM48" s="49"/>
      <c r="JCN48" s="49"/>
      <c r="JCO48" s="49"/>
      <c r="JCP48" s="49"/>
      <c r="JCQ48" s="49"/>
      <c r="JCR48" s="49"/>
      <c r="JCS48" s="49"/>
      <c r="JCT48" s="49"/>
      <c r="JCU48" s="49"/>
      <c r="JCV48" s="49"/>
      <c r="JCW48" s="49"/>
      <c r="JCX48" s="49"/>
      <c r="JCY48" s="49"/>
      <c r="JCZ48" s="49"/>
      <c r="JDA48" s="49"/>
      <c r="JDB48" s="49"/>
      <c r="JDC48" s="49"/>
      <c r="JDD48" s="49"/>
      <c r="JDE48" s="49"/>
      <c r="JDF48" s="49"/>
      <c r="JDG48" s="49"/>
      <c r="JDH48" s="49"/>
      <c r="JDI48" s="49"/>
      <c r="JDJ48" s="49"/>
      <c r="JDK48" s="49"/>
      <c r="JDL48" s="49"/>
      <c r="JDM48" s="49"/>
      <c r="JDN48" s="49"/>
      <c r="JDO48" s="49"/>
      <c r="JDP48" s="49"/>
      <c r="JDQ48" s="49"/>
      <c r="JDR48" s="49"/>
      <c r="JDS48" s="49"/>
      <c r="JDT48" s="49"/>
      <c r="JDU48" s="49"/>
      <c r="JDV48" s="49"/>
      <c r="JDW48" s="49"/>
      <c r="JDX48" s="49"/>
      <c r="JDY48" s="49"/>
      <c r="JDZ48" s="49"/>
      <c r="JEA48" s="49"/>
      <c r="JEB48" s="49"/>
      <c r="JEC48" s="49"/>
      <c r="JED48" s="49"/>
      <c r="JEE48" s="49"/>
      <c r="JEF48" s="49"/>
      <c r="JEG48" s="49"/>
      <c r="JEH48" s="49"/>
      <c r="JEI48" s="49"/>
      <c r="JEJ48" s="49"/>
      <c r="JEK48" s="49"/>
      <c r="JEL48" s="49"/>
      <c r="JEM48" s="49"/>
      <c r="JEN48" s="49"/>
      <c r="JEO48" s="49"/>
      <c r="JEP48" s="49"/>
      <c r="JEQ48" s="49"/>
      <c r="JER48" s="49"/>
      <c r="JES48" s="49"/>
      <c r="JET48" s="49"/>
      <c r="JEU48" s="49"/>
      <c r="JEV48" s="49"/>
      <c r="JEW48" s="49"/>
      <c r="JEX48" s="49"/>
      <c r="JEY48" s="49"/>
      <c r="JEZ48" s="49"/>
      <c r="JFA48" s="49"/>
      <c r="JFB48" s="49"/>
      <c r="JFC48" s="49"/>
      <c r="JFD48" s="49"/>
      <c r="JFE48" s="49"/>
      <c r="JFF48" s="49"/>
      <c r="JFG48" s="49"/>
      <c r="JFH48" s="49"/>
      <c r="JFI48" s="49"/>
      <c r="JFJ48" s="49"/>
      <c r="JFK48" s="49"/>
      <c r="JFL48" s="49"/>
      <c r="JFM48" s="49"/>
      <c r="JFN48" s="49"/>
      <c r="JFO48" s="49"/>
      <c r="JFP48" s="49"/>
      <c r="JFQ48" s="49"/>
      <c r="JFR48" s="49"/>
      <c r="JFS48" s="49"/>
      <c r="JFT48" s="49"/>
      <c r="JFU48" s="49"/>
      <c r="JFV48" s="49"/>
      <c r="JFW48" s="49"/>
      <c r="JFX48" s="49"/>
      <c r="JFY48" s="49"/>
      <c r="JFZ48" s="49"/>
      <c r="JGA48" s="49"/>
      <c r="JGB48" s="49"/>
      <c r="JGC48" s="49"/>
      <c r="JGD48" s="49"/>
      <c r="JGE48" s="49"/>
      <c r="JGF48" s="49"/>
      <c r="JGG48" s="49"/>
      <c r="JGH48" s="49"/>
      <c r="JGI48" s="49"/>
      <c r="JGJ48" s="49"/>
      <c r="JGK48" s="49"/>
      <c r="JGL48" s="49"/>
      <c r="JGM48" s="49"/>
      <c r="JGN48" s="49"/>
      <c r="JGO48" s="49"/>
      <c r="JGP48" s="49"/>
      <c r="JGQ48" s="49"/>
      <c r="JGR48" s="49"/>
      <c r="JGS48" s="49"/>
      <c r="JGT48" s="49"/>
      <c r="JGU48" s="49"/>
      <c r="JGV48" s="49"/>
      <c r="JGW48" s="49"/>
      <c r="JGX48" s="49"/>
      <c r="JGY48" s="49"/>
      <c r="JGZ48" s="49"/>
      <c r="JHA48" s="49"/>
      <c r="JHB48" s="49"/>
      <c r="JHC48" s="49"/>
      <c r="JHD48" s="49"/>
      <c r="JHE48" s="49"/>
      <c r="JHF48" s="49"/>
      <c r="JHG48" s="49"/>
      <c r="JHH48" s="49"/>
      <c r="JHI48" s="49"/>
      <c r="JHJ48" s="49"/>
      <c r="JHK48" s="49"/>
      <c r="JHL48" s="49"/>
      <c r="JHM48" s="49"/>
      <c r="JHN48" s="49"/>
      <c r="JHO48" s="49"/>
      <c r="JHP48" s="49"/>
      <c r="JHQ48" s="49"/>
      <c r="JHR48" s="49"/>
      <c r="JHS48" s="49"/>
      <c r="JHT48" s="49"/>
      <c r="JHU48" s="49"/>
      <c r="JHV48" s="49"/>
      <c r="JHW48" s="49"/>
      <c r="JHX48" s="49"/>
      <c r="JHY48" s="49"/>
      <c r="JHZ48" s="49"/>
      <c r="JIA48" s="49"/>
      <c r="JIB48" s="49"/>
      <c r="JIC48" s="49"/>
      <c r="JID48" s="49"/>
      <c r="JIE48" s="49"/>
      <c r="JIF48" s="49"/>
      <c r="JIG48" s="49"/>
      <c r="JIH48" s="49"/>
      <c r="JII48" s="49"/>
      <c r="JIJ48" s="49"/>
      <c r="JIK48" s="49"/>
      <c r="JIL48" s="49"/>
      <c r="JIM48" s="49"/>
      <c r="JIN48" s="49"/>
      <c r="JIO48" s="49"/>
      <c r="JIP48" s="49"/>
      <c r="JIQ48" s="49"/>
      <c r="JIR48" s="49"/>
      <c r="JIS48" s="49"/>
      <c r="JIT48" s="49"/>
      <c r="JIU48" s="49"/>
      <c r="JIV48" s="49"/>
      <c r="JIW48" s="49"/>
      <c r="JIX48" s="49"/>
      <c r="JIY48" s="49"/>
      <c r="JIZ48" s="49"/>
      <c r="JJA48" s="49"/>
      <c r="JJB48" s="49"/>
      <c r="JJC48" s="49"/>
      <c r="JJD48" s="49"/>
      <c r="JJE48" s="49"/>
      <c r="JJF48" s="49"/>
      <c r="JJG48" s="49"/>
      <c r="JJH48" s="49"/>
      <c r="JJI48" s="49"/>
      <c r="JJJ48" s="49"/>
      <c r="JJK48" s="49"/>
      <c r="JJL48" s="49"/>
      <c r="JJM48" s="49"/>
      <c r="JJN48" s="49"/>
      <c r="JJO48" s="49"/>
      <c r="JJP48" s="49"/>
      <c r="JJQ48" s="49"/>
      <c r="JJR48" s="49"/>
      <c r="JJS48" s="49"/>
      <c r="JJT48" s="49"/>
      <c r="JJU48" s="49"/>
      <c r="JJV48" s="49"/>
      <c r="JJW48" s="49"/>
      <c r="JJX48" s="49"/>
      <c r="JJY48" s="49"/>
      <c r="JJZ48" s="49"/>
      <c r="JKA48" s="49"/>
      <c r="JKB48" s="49"/>
      <c r="JKC48" s="49"/>
      <c r="JKD48" s="49"/>
      <c r="JKE48" s="49"/>
      <c r="JKF48" s="49"/>
      <c r="JKG48" s="49"/>
      <c r="JKH48" s="49"/>
      <c r="JKI48" s="49"/>
      <c r="JKJ48" s="49"/>
      <c r="JKK48" s="49"/>
      <c r="JKL48" s="49"/>
      <c r="JKM48" s="49"/>
      <c r="JKN48" s="49"/>
      <c r="JKO48" s="49"/>
      <c r="JKP48" s="49"/>
      <c r="JKQ48" s="49"/>
      <c r="JKR48" s="49"/>
      <c r="JKS48" s="49"/>
      <c r="JKT48" s="49"/>
      <c r="JKU48" s="49"/>
      <c r="JKV48" s="49"/>
      <c r="JKW48" s="49"/>
      <c r="JKX48" s="49"/>
      <c r="JKY48" s="49"/>
      <c r="JKZ48" s="49"/>
      <c r="JLA48" s="49"/>
      <c r="JLB48" s="49"/>
      <c r="JLC48" s="49"/>
      <c r="JLD48" s="49"/>
      <c r="JLE48" s="49"/>
      <c r="JLF48" s="49"/>
      <c r="JLG48" s="49"/>
      <c r="JLH48" s="49"/>
      <c r="JLI48" s="49"/>
      <c r="JLJ48" s="49"/>
      <c r="JLK48" s="49"/>
      <c r="JLL48" s="49"/>
      <c r="JLM48" s="49"/>
      <c r="JLN48" s="49"/>
      <c r="JLO48" s="49"/>
      <c r="JLP48" s="49"/>
      <c r="JLQ48" s="49"/>
      <c r="JLR48" s="49"/>
      <c r="JLS48" s="49"/>
      <c r="JLT48" s="49"/>
      <c r="JLU48" s="49"/>
      <c r="JLV48" s="49"/>
      <c r="JLW48" s="49"/>
      <c r="JLX48" s="49"/>
      <c r="JLY48" s="49"/>
      <c r="JLZ48" s="49"/>
      <c r="JMA48" s="49"/>
      <c r="JMB48" s="49"/>
      <c r="JMC48" s="49"/>
      <c r="JMD48" s="49"/>
      <c r="JME48" s="49"/>
      <c r="JMF48" s="49"/>
      <c r="JMG48" s="49"/>
      <c r="JMH48" s="49"/>
      <c r="JMI48" s="49"/>
      <c r="JMJ48" s="49"/>
      <c r="JMK48" s="49"/>
      <c r="JML48" s="49"/>
      <c r="JMM48" s="49"/>
      <c r="JMN48" s="49"/>
      <c r="JMO48" s="49"/>
      <c r="JMP48" s="49"/>
      <c r="JMQ48" s="49"/>
      <c r="JMR48" s="49"/>
      <c r="JMS48" s="49"/>
      <c r="JMT48" s="49"/>
      <c r="JMU48" s="49"/>
      <c r="JMV48" s="49"/>
      <c r="JMW48" s="49"/>
      <c r="JMX48" s="49"/>
      <c r="JMY48" s="49"/>
      <c r="JMZ48" s="49"/>
      <c r="JNA48" s="49"/>
      <c r="JNB48" s="49"/>
      <c r="JNC48" s="49"/>
      <c r="JND48" s="49"/>
      <c r="JNE48" s="49"/>
      <c r="JNF48" s="49"/>
      <c r="JNG48" s="49"/>
      <c r="JNH48" s="49"/>
      <c r="JNI48" s="49"/>
      <c r="JNJ48" s="49"/>
      <c r="JNK48" s="49"/>
      <c r="JNL48" s="49"/>
      <c r="JNM48" s="49"/>
      <c r="JNN48" s="49"/>
      <c r="JNO48" s="49"/>
      <c r="JNP48" s="49"/>
      <c r="JNQ48" s="49"/>
      <c r="JNR48" s="49"/>
      <c r="JNS48" s="49"/>
      <c r="JNT48" s="49"/>
      <c r="JNU48" s="49"/>
      <c r="JNV48" s="49"/>
      <c r="JNW48" s="49"/>
      <c r="JNX48" s="49"/>
      <c r="JNY48" s="49"/>
      <c r="JNZ48" s="49"/>
      <c r="JOA48" s="49"/>
      <c r="JOB48" s="49"/>
      <c r="JOC48" s="49"/>
      <c r="JOD48" s="49"/>
      <c r="JOE48" s="49"/>
      <c r="JOF48" s="49"/>
      <c r="JOG48" s="49"/>
      <c r="JOH48" s="49"/>
      <c r="JOI48" s="49"/>
      <c r="JOJ48" s="49"/>
      <c r="JOK48" s="49"/>
      <c r="JOL48" s="49"/>
      <c r="JOM48" s="49"/>
      <c r="JON48" s="49"/>
      <c r="JOO48" s="49"/>
      <c r="JOP48" s="49"/>
      <c r="JOQ48" s="49"/>
      <c r="JOR48" s="49"/>
      <c r="JOS48" s="49"/>
      <c r="JOT48" s="49"/>
      <c r="JOU48" s="49"/>
      <c r="JOV48" s="49"/>
      <c r="JOW48" s="49"/>
      <c r="JOX48" s="49"/>
      <c r="JOY48" s="49"/>
      <c r="JOZ48" s="49"/>
      <c r="JPA48" s="49"/>
      <c r="JPB48" s="49"/>
      <c r="JPC48" s="49"/>
      <c r="JPD48" s="49"/>
      <c r="JPE48" s="49"/>
      <c r="JPF48" s="49"/>
      <c r="JPG48" s="49"/>
      <c r="JPH48" s="49"/>
      <c r="JPI48" s="49"/>
      <c r="JPJ48" s="49"/>
      <c r="JPK48" s="49"/>
      <c r="JPL48" s="49"/>
      <c r="JPM48" s="49"/>
      <c r="JPN48" s="49"/>
      <c r="JPO48" s="49"/>
      <c r="JPP48" s="49"/>
      <c r="JPQ48" s="49"/>
      <c r="JPR48" s="49"/>
      <c r="JPS48" s="49"/>
      <c r="JPT48" s="49"/>
      <c r="JPU48" s="49"/>
      <c r="JPV48" s="49"/>
      <c r="JPW48" s="49"/>
      <c r="JPX48" s="49"/>
      <c r="JPY48" s="49"/>
      <c r="JPZ48" s="49"/>
      <c r="JQA48" s="49"/>
      <c r="JQB48" s="49"/>
      <c r="JQC48" s="49"/>
      <c r="JQD48" s="49"/>
      <c r="JQE48" s="49"/>
      <c r="JQF48" s="49"/>
      <c r="JQG48" s="49"/>
      <c r="JQH48" s="49"/>
      <c r="JQI48" s="49"/>
      <c r="JQJ48" s="49"/>
      <c r="JQK48" s="49"/>
      <c r="JQL48" s="49"/>
      <c r="JQM48" s="49"/>
      <c r="JQN48" s="49"/>
      <c r="JQO48" s="49"/>
      <c r="JQP48" s="49"/>
      <c r="JQQ48" s="49"/>
      <c r="JQR48" s="49"/>
      <c r="JQS48" s="49"/>
      <c r="JQT48" s="49"/>
      <c r="JQU48" s="49"/>
      <c r="JQV48" s="49"/>
      <c r="JQW48" s="49"/>
      <c r="JQX48" s="49"/>
      <c r="JQY48" s="49"/>
      <c r="JQZ48" s="49"/>
      <c r="JRA48" s="49"/>
      <c r="JRB48" s="49"/>
      <c r="JRC48" s="49"/>
      <c r="JRD48" s="49"/>
      <c r="JRE48" s="49"/>
      <c r="JRF48" s="49"/>
      <c r="JRG48" s="49"/>
      <c r="JRH48" s="49"/>
      <c r="JRI48" s="49"/>
      <c r="JRJ48" s="49"/>
      <c r="JRK48" s="49"/>
      <c r="JRL48" s="49"/>
      <c r="JRM48" s="49"/>
      <c r="JRN48" s="49"/>
      <c r="JRO48" s="49"/>
      <c r="JRP48" s="49"/>
      <c r="JRQ48" s="49"/>
      <c r="JRR48" s="49"/>
      <c r="JRS48" s="49"/>
      <c r="JRT48" s="49"/>
      <c r="JRU48" s="49"/>
      <c r="JRV48" s="49"/>
      <c r="JRW48" s="49"/>
      <c r="JRX48" s="49"/>
      <c r="JRY48" s="49"/>
      <c r="JRZ48" s="49"/>
      <c r="JSA48" s="49"/>
      <c r="JSB48" s="49"/>
      <c r="JSC48" s="49"/>
      <c r="JSD48" s="49"/>
      <c r="JSE48" s="49"/>
      <c r="JSF48" s="49"/>
      <c r="JSG48" s="49"/>
      <c r="JSH48" s="49"/>
      <c r="JSI48" s="49"/>
      <c r="JSJ48" s="49"/>
      <c r="JSK48" s="49"/>
      <c r="JSL48" s="49"/>
      <c r="JSM48" s="49"/>
      <c r="JSN48" s="49"/>
      <c r="JSO48" s="49"/>
      <c r="JSP48" s="49"/>
      <c r="JSQ48" s="49"/>
      <c r="JSR48" s="49"/>
      <c r="JSS48" s="49"/>
      <c r="JST48" s="49"/>
      <c r="JSU48" s="49"/>
      <c r="JSV48" s="49"/>
      <c r="JSW48" s="49"/>
      <c r="JSX48" s="49"/>
      <c r="JSY48" s="49"/>
      <c r="JSZ48" s="49"/>
      <c r="JTA48" s="49"/>
      <c r="JTB48" s="49"/>
      <c r="JTC48" s="49"/>
      <c r="JTD48" s="49"/>
      <c r="JTE48" s="49"/>
      <c r="JTF48" s="49"/>
      <c r="JTG48" s="49"/>
      <c r="JTH48" s="49"/>
      <c r="JTI48" s="49"/>
      <c r="JTJ48" s="49"/>
      <c r="JTK48" s="49"/>
      <c r="JTL48" s="49"/>
      <c r="JTM48" s="49"/>
      <c r="JTN48" s="49"/>
      <c r="JTO48" s="49"/>
      <c r="JTP48" s="49"/>
      <c r="JTQ48" s="49"/>
      <c r="JTR48" s="49"/>
      <c r="JTS48" s="49"/>
      <c r="JTT48" s="49"/>
      <c r="JTU48" s="49"/>
      <c r="JTV48" s="49"/>
      <c r="JTW48" s="49"/>
      <c r="JTX48" s="49"/>
      <c r="JTY48" s="49"/>
      <c r="JTZ48" s="49"/>
      <c r="JUA48" s="49"/>
      <c r="JUB48" s="49"/>
      <c r="JUC48" s="49"/>
      <c r="JUD48" s="49"/>
      <c r="JUE48" s="49"/>
      <c r="JUF48" s="49"/>
      <c r="JUG48" s="49"/>
      <c r="JUH48" s="49"/>
      <c r="JUI48" s="49"/>
      <c r="JUJ48" s="49"/>
      <c r="JUK48" s="49"/>
      <c r="JUL48" s="49"/>
      <c r="JUM48" s="49"/>
      <c r="JUN48" s="49"/>
      <c r="JUO48" s="49"/>
      <c r="JUP48" s="49"/>
      <c r="JUQ48" s="49"/>
      <c r="JUR48" s="49"/>
      <c r="JUS48" s="49"/>
      <c r="JUT48" s="49"/>
      <c r="JUU48" s="49"/>
      <c r="JUV48" s="49"/>
      <c r="JUW48" s="49"/>
      <c r="JUX48" s="49"/>
      <c r="JUY48" s="49"/>
      <c r="JUZ48" s="49"/>
      <c r="JVA48" s="49"/>
      <c r="JVB48" s="49"/>
      <c r="JVC48" s="49"/>
      <c r="JVD48" s="49"/>
      <c r="JVE48" s="49"/>
      <c r="JVF48" s="49"/>
      <c r="JVG48" s="49"/>
      <c r="JVH48" s="49"/>
      <c r="JVI48" s="49"/>
      <c r="JVJ48" s="49"/>
      <c r="JVK48" s="49"/>
      <c r="JVL48" s="49"/>
      <c r="JVM48" s="49"/>
      <c r="JVN48" s="49"/>
      <c r="JVO48" s="49"/>
      <c r="JVP48" s="49"/>
      <c r="JVQ48" s="49"/>
      <c r="JVR48" s="49"/>
      <c r="JVS48" s="49"/>
      <c r="JVT48" s="49"/>
      <c r="JVU48" s="49"/>
      <c r="JVV48" s="49"/>
      <c r="JVW48" s="49"/>
      <c r="JVX48" s="49"/>
      <c r="JVY48" s="49"/>
      <c r="JVZ48" s="49"/>
      <c r="JWA48" s="49"/>
      <c r="JWB48" s="49"/>
      <c r="JWC48" s="49"/>
      <c r="JWD48" s="49"/>
      <c r="JWE48" s="49"/>
      <c r="JWF48" s="49"/>
      <c r="JWG48" s="49"/>
      <c r="JWH48" s="49"/>
      <c r="JWI48" s="49"/>
      <c r="JWJ48" s="49"/>
      <c r="JWK48" s="49"/>
      <c r="JWL48" s="49"/>
      <c r="JWM48" s="49"/>
      <c r="JWN48" s="49"/>
      <c r="JWO48" s="49"/>
      <c r="JWP48" s="49"/>
      <c r="JWQ48" s="49"/>
      <c r="JWR48" s="49"/>
      <c r="JWS48" s="49"/>
      <c r="JWT48" s="49"/>
      <c r="JWU48" s="49"/>
      <c r="JWV48" s="49"/>
      <c r="JWW48" s="49"/>
      <c r="JWX48" s="49"/>
      <c r="JWY48" s="49"/>
      <c r="JWZ48" s="49"/>
      <c r="JXA48" s="49"/>
      <c r="JXB48" s="49"/>
      <c r="JXC48" s="49"/>
      <c r="JXD48" s="49"/>
      <c r="JXE48" s="49"/>
      <c r="JXF48" s="49"/>
      <c r="JXG48" s="49"/>
      <c r="JXH48" s="49"/>
      <c r="JXI48" s="49"/>
      <c r="JXJ48" s="49"/>
      <c r="JXK48" s="49"/>
      <c r="JXL48" s="49"/>
      <c r="JXM48" s="49"/>
      <c r="JXN48" s="49"/>
      <c r="JXO48" s="49"/>
      <c r="JXP48" s="49"/>
      <c r="JXQ48" s="49"/>
      <c r="JXR48" s="49"/>
      <c r="JXS48" s="49"/>
      <c r="JXT48" s="49"/>
      <c r="JXU48" s="49"/>
      <c r="JXV48" s="49"/>
      <c r="JXW48" s="49"/>
      <c r="JXX48" s="49"/>
      <c r="JXY48" s="49"/>
      <c r="JXZ48" s="49"/>
      <c r="JYA48" s="49"/>
      <c r="JYB48" s="49"/>
      <c r="JYC48" s="49"/>
      <c r="JYD48" s="49"/>
      <c r="JYE48" s="49"/>
      <c r="JYF48" s="49"/>
      <c r="JYG48" s="49"/>
      <c r="JYH48" s="49"/>
      <c r="JYI48" s="49"/>
      <c r="JYJ48" s="49"/>
      <c r="JYK48" s="49"/>
      <c r="JYL48" s="49"/>
      <c r="JYM48" s="49"/>
      <c r="JYN48" s="49"/>
      <c r="JYO48" s="49"/>
      <c r="JYP48" s="49"/>
      <c r="JYQ48" s="49"/>
      <c r="JYR48" s="49"/>
      <c r="JYS48" s="49"/>
      <c r="JYT48" s="49"/>
      <c r="JYU48" s="49"/>
      <c r="JYV48" s="49"/>
      <c r="JYW48" s="49"/>
      <c r="JYX48" s="49"/>
      <c r="JYY48" s="49"/>
      <c r="JYZ48" s="49"/>
      <c r="JZA48" s="49"/>
      <c r="JZB48" s="49"/>
      <c r="JZC48" s="49"/>
      <c r="JZD48" s="49"/>
      <c r="JZE48" s="49"/>
      <c r="JZF48" s="49"/>
      <c r="JZG48" s="49"/>
      <c r="JZH48" s="49"/>
      <c r="JZI48" s="49"/>
      <c r="JZJ48" s="49"/>
      <c r="JZK48" s="49"/>
      <c r="JZL48" s="49"/>
      <c r="JZM48" s="49"/>
      <c r="JZN48" s="49"/>
      <c r="JZO48" s="49"/>
      <c r="JZP48" s="49"/>
      <c r="JZQ48" s="49"/>
      <c r="JZR48" s="49"/>
      <c r="JZS48" s="49"/>
      <c r="JZT48" s="49"/>
      <c r="JZU48" s="49"/>
      <c r="JZV48" s="49"/>
      <c r="JZW48" s="49"/>
      <c r="JZX48" s="49"/>
      <c r="JZY48" s="49"/>
      <c r="JZZ48" s="49"/>
      <c r="KAA48" s="49"/>
      <c r="KAB48" s="49"/>
      <c r="KAC48" s="49"/>
      <c r="KAD48" s="49"/>
      <c r="KAE48" s="49"/>
      <c r="KAF48" s="49"/>
      <c r="KAG48" s="49"/>
      <c r="KAH48" s="49"/>
      <c r="KAI48" s="49"/>
      <c r="KAJ48" s="49"/>
      <c r="KAK48" s="49"/>
      <c r="KAL48" s="49"/>
      <c r="KAM48" s="49"/>
      <c r="KAN48" s="49"/>
      <c r="KAO48" s="49"/>
      <c r="KAP48" s="49"/>
      <c r="KAQ48" s="49"/>
      <c r="KAR48" s="49"/>
      <c r="KAS48" s="49"/>
      <c r="KAT48" s="49"/>
      <c r="KAU48" s="49"/>
      <c r="KAV48" s="49"/>
      <c r="KAW48" s="49"/>
      <c r="KAX48" s="49"/>
      <c r="KAY48" s="49"/>
      <c r="KAZ48" s="49"/>
      <c r="KBA48" s="49"/>
      <c r="KBB48" s="49"/>
      <c r="KBC48" s="49"/>
      <c r="KBD48" s="49"/>
      <c r="KBE48" s="49"/>
      <c r="KBF48" s="49"/>
      <c r="KBG48" s="49"/>
      <c r="KBH48" s="49"/>
      <c r="KBI48" s="49"/>
      <c r="KBJ48" s="49"/>
      <c r="KBK48" s="49"/>
      <c r="KBL48" s="49"/>
      <c r="KBM48" s="49"/>
      <c r="KBN48" s="49"/>
      <c r="KBO48" s="49"/>
      <c r="KBP48" s="49"/>
      <c r="KBQ48" s="49"/>
      <c r="KBR48" s="49"/>
      <c r="KBS48" s="49"/>
      <c r="KBT48" s="49"/>
      <c r="KBU48" s="49"/>
      <c r="KBV48" s="49"/>
      <c r="KBW48" s="49"/>
      <c r="KBX48" s="49"/>
      <c r="KBY48" s="49"/>
      <c r="KBZ48" s="49"/>
      <c r="KCA48" s="49"/>
      <c r="KCB48" s="49"/>
      <c r="KCC48" s="49"/>
      <c r="KCD48" s="49"/>
      <c r="KCE48" s="49"/>
      <c r="KCF48" s="49"/>
      <c r="KCG48" s="49"/>
      <c r="KCH48" s="49"/>
      <c r="KCI48" s="49"/>
      <c r="KCJ48" s="49"/>
      <c r="KCK48" s="49"/>
      <c r="KCL48" s="49"/>
      <c r="KCM48" s="49"/>
      <c r="KCN48" s="49"/>
      <c r="KCO48" s="49"/>
      <c r="KCP48" s="49"/>
      <c r="KCQ48" s="49"/>
      <c r="KCR48" s="49"/>
      <c r="KCS48" s="49"/>
      <c r="KCT48" s="49"/>
      <c r="KCU48" s="49"/>
      <c r="KCV48" s="49"/>
      <c r="KCW48" s="49"/>
      <c r="KCX48" s="49"/>
      <c r="KCY48" s="49"/>
      <c r="KCZ48" s="49"/>
      <c r="KDA48" s="49"/>
      <c r="KDB48" s="49"/>
      <c r="KDC48" s="49"/>
      <c r="KDD48" s="49"/>
      <c r="KDE48" s="49"/>
      <c r="KDF48" s="49"/>
      <c r="KDG48" s="49"/>
      <c r="KDH48" s="49"/>
      <c r="KDI48" s="49"/>
      <c r="KDJ48" s="49"/>
      <c r="KDK48" s="49"/>
      <c r="KDL48" s="49"/>
      <c r="KDM48" s="49"/>
      <c r="KDN48" s="49"/>
      <c r="KDO48" s="49"/>
      <c r="KDP48" s="49"/>
      <c r="KDQ48" s="49"/>
      <c r="KDR48" s="49"/>
      <c r="KDS48" s="49"/>
      <c r="KDT48" s="49"/>
      <c r="KDU48" s="49"/>
      <c r="KDV48" s="49"/>
      <c r="KDW48" s="49"/>
      <c r="KDX48" s="49"/>
      <c r="KDY48" s="49"/>
      <c r="KDZ48" s="49"/>
      <c r="KEA48" s="49"/>
      <c r="KEB48" s="49"/>
      <c r="KEC48" s="49"/>
      <c r="KED48" s="49"/>
      <c r="KEE48" s="49"/>
      <c r="KEF48" s="49"/>
      <c r="KEG48" s="49"/>
      <c r="KEH48" s="49"/>
      <c r="KEI48" s="49"/>
      <c r="KEJ48" s="49"/>
      <c r="KEK48" s="49"/>
      <c r="KEL48" s="49"/>
      <c r="KEM48" s="49"/>
      <c r="KEN48" s="49"/>
      <c r="KEO48" s="49"/>
      <c r="KEP48" s="49"/>
      <c r="KEQ48" s="49"/>
      <c r="KER48" s="49"/>
      <c r="KES48" s="49"/>
      <c r="KET48" s="49"/>
      <c r="KEU48" s="49"/>
      <c r="KEV48" s="49"/>
      <c r="KEW48" s="49"/>
      <c r="KEX48" s="49"/>
      <c r="KEY48" s="49"/>
      <c r="KEZ48" s="49"/>
      <c r="KFA48" s="49"/>
      <c r="KFB48" s="49"/>
      <c r="KFC48" s="49"/>
      <c r="KFD48" s="49"/>
      <c r="KFE48" s="49"/>
      <c r="KFF48" s="49"/>
      <c r="KFG48" s="49"/>
      <c r="KFH48" s="49"/>
      <c r="KFI48" s="49"/>
      <c r="KFJ48" s="49"/>
      <c r="KFK48" s="49"/>
      <c r="KFL48" s="49"/>
      <c r="KFM48" s="49"/>
      <c r="KFN48" s="49"/>
      <c r="KFO48" s="49"/>
      <c r="KFP48" s="49"/>
      <c r="KFQ48" s="49"/>
      <c r="KFR48" s="49"/>
      <c r="KFS48" s="49"/>
      <c r="KFT48" s="49"/>
      <c r="KFU48" s="49"/>
      <c r="KFV48" s="49"/>
      <c r="KFW48" s="49"/>
      <c r="KFX48" s="49"/>
      <c r="KFY48" s="49"/>
      <c r="KFZ48" s="49"/>
      <c r="KGA48" s="49"/>
      <c r="KGB48" s="49"/>
      <c r="KGC48" s="49"/>
      <c r="KGD48" s="49"/>
      <c r="KGE48" s="49"/>
      <c r="KGF48" s="49"/>
      <c r="KGG48" s="49"/>
      <c r="KGH48" s="49"/>
      <c r="KGI48" s="49"/>
      <c r="KGJ48" s="49"/>
      <c r="KGK48" s="49"/>
      <c r="KGL48" s="49"/>
      <c r="KGM48" s="49"/>
      <c r="KGN48" s="49"/>
      <c r="KGO48" s="49"/>
      <c r="KGP48" s="49"/>
      <c r="KGQ48" s="49"/>
      <c r="KGR48" s="49"/>
      <c r="KGS48" s="49"/>
      <c r="KGT48" s="49"/>
      <c r="KGU48" s="49"/>
      <c r="KGV48" s="49"/>
      <c r="KGW48" s="49"/>
      <c r="KGX48" s="49"/>
      <c r="KGY48" s="49"/>
      <c r="KGZ48" s="49"/>
      <c r="KHA48" s="49"/>
      <c r="KHB48" s="49"/>
      <c r="KHC48" s="49"/>
      <c r="KHD48" s="49"/>
      <c r="KHE48" s="49"/>
      <c r="KHF48" s="49"/>
      <c r="KHG48" s="49"/>
      <c r="KHH48" s="49"/>
      <c r="KHI48" s="49"/>
      <c r="KHJ48" s="49"/>
      <c r="KHK48" s="49"/>
      <c r="KHL48" s="49"/>
      <c r="KHM48" s="49"/>
      <c r="KHN48" s="49"/>
      <c r="KHO48" s="49"/>
      <c r="KHP48" s="49"/>
      <c r="KHQ48" s="49"/>
      <c r="KHR48" s="49"/>
      <c r="KHS48" s="49"/>
      <c r="KHT48" s="49"/>
      <c r="KHU48" s="49"/>
      <c r="KHV48" s="49"/>
      <c r="KHW48" s="49"/>
      <c r="KHX48" s="49"/>
      <c r="KHY48" s="49"/>
      <c r="KHZ48" s="49"/>
      <c r="KIA48" s="49"/>
      <c r="KIB48" s="49"/>
      <c r="KIC48" s="49"/>
      <c r="KID48" s="49"/>
      <c r="KIE48" s="49"/>
      <c r="KIF48" s="49"/>
      <c r="KIG48" s="49"/>
      <c r="KIH48" s="49"/>
      <c r="KII48" s="49"/>
      <c r="KIJ48" s="49"/>
      <c r="KIK48" s="49"/>
      <c r="KIL48" s="49"/>
      <c r="KIM48" s="49"/>
      <c r="KIN48" s="49"/>
      <c r="KIO48" s="49"/>
      <c r="KIP48" s="49"/>
      <c r="KIQ48" s="49"/>
      <c r="KIR48" s="49"/>
      <c r="KIS48" s="49"/>
      <c r="KIT48" s="49"/>
      <c r="KIU48" s="49"/>
      <c r="KIV48" s="49"/>
      <c r="KIW48" s="49"/>
      <c r="KIX48" s="49"/>
      <c r="KIY48" s="49"/>
      <c r="KIZ48" s="49"/>
      <c r="KJA48" s="49"/>
      <c r="KJB48" s="49"/>
      <c r="KJC48" s="49"/>
      <c r="KJD48" s="49"/>
      <c r="KJE48" s="49"/>
      <c r="KJF48" s="49"/>
      <c r="KJG48" s="49"/>
      <c r="KJH48" s="49"/>
      <c r="KJI48" s="49"/>
      <c r="KJJ48" s="49"/>
      <c r="KJK48" s="49"/>
      <c r="KJL48" s="49"/>
      <c r="KJM48" s="49"/>
      <c r="KJN48" s="49"/>
      <c r="KJO48" s="49"/>
      <c r="KJP48" s="49"/>
      <c r="KJQ48" s="49"/>
      <c r="KJR48" s="49"/>
      <c r="KJS48" s="49"/>
      <c r="KJT48" s="49"/>
      <c r="KJU48" s="49"/>
      <c r="KJV48" s="49"/>
      <c r="KJW48" s="49"/>
      <c r="KJX48" s="49"/>
      <c r="KJY48" s="49"/>
      <c r="KJZ48" s="49"/>
      <c r="KKA48" s="49"/>
      <c r="KKB48" s="49"/>
      <c r="KKC48" s="49"/>
      <c r="KKD48" s="49"/>
      <c r="KKE48" s="49"/>
      <c r="KKF48" s="49"/>
      <c r="KKG48" s="49"/>
      <c r="KKH48" s="49"/>
      <c r="KKI48" s="49"/>
      <c r="KKJ48" s="49"/>
      <c r="KKK48" s="49"/>
      <c r="KKL48" s="49"/>
      <c r="KKM48" s="49"/>
      <c r="KKN48" s="49"/>
      <c r="KKO48" s="49"/>
      <c r="KKP48" s="49"/>
      <c r="KKQ48" s="49"/>
      <c r="KKR48" s="49"/>
      <c r="KKS48" s="49"/>
      <c r="KKT48" s="49"/>
      <c r="KKU48" s="49"/>
      <c r="KKV48" s="49"/>
      <c r="KKW48" s="49"/>
      <c r="KKX48" s="49"/>
      <c r="KKY48" s="49"/>
      <c r="KKZ48" s="49"/>
      <c r="KLA48" s="49"/>
      <c r="KLB48" s="49"/>
      <c r="KLC48" s="49"/>
      <c r="KLD48" s="49"/>
      <c r="KLE48" s="49"/>
      <c r="KLF48" s="49"/>
      <c r="KLG48" s="49"/>
      <c r="KLH48" s="49"/>
      <c r="KLI48" s="49"/>
      <c r="KLJ48" s="49"/>
      <c r="KLK48" s="49"/>
      <c r="KLL48" s="49"/>
      <c r="KLM48" s="49"/>
      <c r="KLN48" s="49"/>
      <c r="KLO48" s="49"/>
      <c r="KLP48" s="49"/>
      <c r="KLQ48" s="49"/>
      <c r="KLR48" s="49"/>
      <c r="KLS48" s="49"/>
      <c r="KLT48" s="49"/>
      <c r="KLU48" s="49"/>
      <c r="KLV48" s="49"/>
      <c r="KLW48" s="49"/>
      <c r="KLX48" s="49"/>
      <c r="KLY48" s="49"/>
      <c r="KLZ48" s="49"/>
      <c r="KMA48" s="49"/>
      <c r="KMB48" s="49"/>
      <c r="KMC48" s="49"/>
      <c r="KMD48" s="49"/>
      <c r="KME48" s="49"/>
      <c r="KMF48" s="49"/>
      <c r="KMG48" s="49"/>
      <c r="KMH48" s="49"/>
      <c r="KMI48" s="49"/>
      <c r="KMJ48" s="49"/>
      <c r="KMK48" s="49"/>
      <c r="KML48" s="49"/>
      <c r="KMM48" s="49"/>
      <c r="KMN48" s="49"/>
      <c r="KMO48" s="49"/>
      <c r="KMP48" s="49"/>
      <c r="KMQ48" s="49"/>
      <c r="KMR48" s="49"/>
      <c r="KMS48" s="49"/>
      <c r="KMT48" s="49"/>
      <c r="KMU48" s="49"/>
      <c r="KMV48" s="49"/>
      <c r="KMW48" s="49"/>
      <c r="KMX48" s="49"/>
      <c r="KMY48" s="49"/>
      <c r="KMZ48" s="49"/>
      <c r="KNA48" s="49"/>
      <c r="KNB48" s="49"/>
      <c r="KNC48" s="49"/>
      <c r="KND48" s="49"/>
      <c r="KNE48" s="49"/>
      <c r="KNF48" s="49"/>
      <c r="KNG48" s="49"/>
      <c r="KNH48" s="49"/>
      <c r="KNI48" s="49"/>
      <c r="KNJ48" s="49"/>
      <c r="KNK48" s="49"/>
      <c r="KNL48" s="49"/>
      <c r="KNM48" s="49"/>
      <c r="KNN48" s="49"/>
      <c r="KNO48" s="49"/>
      <c r="KNP48" s="49"/>
      <c r="KNQ48" s="49"/>
      <c r="KNR48" s="49"/>
      <c r="KNS48" s="49"/>
      <c r="KNT48" s="49"/>
      <c r="KNU48" s="49"/>
      <c r="KNV48" s="49"/>
      <c r="KNW48" s="49"/>
      <c r="KNX48" s="49"/>
      <c r="KNY48" s="49"/>
      <c r="KNZ48" s="49"/>
      <c r="KOA48" s="49"/>
      <c r="KOB48" s="49"/>
      <c r="KOC48" s="49"/>
      <c r="KOD48" s="49"/>
      <c r="KOE48" s="49"/>
      <c r="KOF48" s="49"/>
      <c r="KOG48" s="49"/>
      <c r="KOH48" s="49"/>
      <c r="KOI48" s="49"/>
      <c r="KOJ48" s="49"/>
      <c r="KOK48" s="49"/>
      <c r="KOL48" s="49"/>
      <c r="KOM48" s="49"/>
      <c r="KON48" s="49"/>
      <c r="KOO48" s="49"/>
      <c r="KOP48" s="49"/>
      <c r="KOQ48" s="49"/>
      <c r="KOR48" s="49"/>
      <c r="KOS48" s="49"/>
      <c r="KOT48" s="49"/>
      <c r="KOU48" s="49"/>
      <c r="KOV48" s="49"/>
      <c r="KOW48" s="49"/>
      <c r="KOX48" s="49"/>
      <c r="KOY48" s="49"/>
      <c r="KOZ48" s="49"/>
      <c r="KPA48" s="49"/>
      <c r="KPB48" s="49"/>
      <c r="KPC48" s="49"/>
      <c r="KPD48" s="49"/>
      <c r="KPE48" s="49"/>
      <c r="KPF48" s="49"/>
      <c r="KPG48" s="49"/>
      <c r="KPH48" s="49"/>
      <c r="KPI48" s="49"/>
      <c r="KPJ48" s="49"/>
      <c r="KPK48" s="49"/>
      <c r="KPL48" s="49"/>
      <c r="KPM48" s="49"/>
      <c r="KPN48" s="49"/>
      <c r="KPO48" s="49"/>
      <c r="KPP48" s="49"/>
      <c r="KPQ48" s="49"/>
      <c r="KPR48" s="49"/>
      <c r="KPS48" s="49"/>
      <c r="KPT48" s="49"/>
      <c r="KPU48" s="49"/>
      <c r="KPV48" s="49"/>
      <c r="KPW48" s="49"/>
      <c r="KPX48" s="49"/>
      <c r="KPY48" s="49"/>
      <c r="KPZ48" s="49"/>
      <c r="KQA48" s="49"/>
      <c r="KQB48" s="49"/>
      <c r="KQC48" s="49"/>
      <c r="KQD48" s="49"/>
      <c r="KQE48" s="49"/>
      <c r="KQF48" s="49"/>
      <c r="KQG48" s="49"/>
      <c r="KQH48" s="49"/>
      <c r="KQI48" s="49"/>
      <c r="KQJ48" s="49"/>
      <c r="KQK48" s="49"/>
      <c r="KQL48" s="49"/>
      <c r="KQM48" s="49"/>
      <c r="KQN48" s="49"/>
      <c r="KQO48" s="49"/>
      <c r="KQP48" s="49"/>
      <c r="KQQ48" s="49"/>
      <c r="KQR48" s="49"/>
      <c r="KQS48" s="49"/>
      <c r="KQT48" s="49"/>
      <c r="KQU48" s="49"/>
      <c r="KQV48" s="49"/>
      <c r="KQW48" s="49"/>
      <c r="KQX48" s="49"/>
      <c r="KQY48" s="49"/>
      <c r="KQZ48" s="49"/>
      <c r="KRA48" s="49"/>
      <c r="KRB48" s="49"/>
      <c r="KRC48" s="49"/>
      <c r="KRD48" s="49"/>
      <c r="KRE48" s="49"/>
      <c r="KRF48" s="49"/>
      <c r="KRG48" s="49"/>
      <c r="KRH48" s="49"/>
      <c r="KRI48" s="49"/>
      <c r="KRJ48" s="49"/>
      <c r="KRK48" s="49"/>
      <c r="KRL48" s="49"/>
      <c r="KRM48" s="49"/>
      <c r="KRN48" s="49"/>
      <c r="KRO48" s="49"/>
      <c r="KRP48" s="49"/>
      <c r="KRQ48" s="49"/>
      <c r="KRR48" s="49"/>
      <c r="KRS48" s="49"/>
      <c r="KRT48" s="49"/>
      <c r="KRU48" s="49"/>
      <c r="KRV48" s="49"/>
      <c r="KRW48" s="49"/>
      <c r="KRX48" s="49"/>
      <c r="KRY48" s="49"/>
      <c r="KRZ48" s="49"/>
      <c r="KSA48" s="49"/>
      <c r="KSB48" s="49"/>
      <c r="KSC48" s="49"/>
      <c r="KSD48" s="49"/>
      <c r="KSE48" s="49"/>
      <c r="KSF48" s="49"/>
      <c r="KSG48" s="49"/>
      <c r="KSH48" s="49"/>
      <c r="KSI48" s="49"/>
      <c r="KSJ48" s="49"/>
      <c r="KSK48" s="49"/>
      <c r="KSL48" s="49"/>
      <c r="KSM48" s="49"/>
      <c r="KSN48" s="49"/>
      <c r="KSO48" s="49"/>
      <c r="KSP48" s="49"/>
      <c r="KSQ48" s="49"/>
      <c r="KSR48" s="49"/>
      <c r="KSS48" s="49"/>
      <c r="KST48" s="49"/>
      <c r="KSU48" s="49"/>
      <c r="KSV48" s="49"/>
      <c r="KSW48" s="49"/>
      <c r="KSX48" s="49"/>
      <c r="KSY48" s="49"/>
      <c r="KSZ48" s="49"/>
      <c r="KTA48" s="49"/>
      <c r="KTB48" s="49"/>
      <c r="KTC48" s="49"/>
      <c r="KTD48" s="49"/>
      <c r="KTE48" s="49"/>
      <c r="KTF48" s="49"/>
      <c r="KTG48" s="49"/>
      <c r="KTH48" s="49"/>
      <c r="KTI48" s="49"/>
      <c r="KTJ48" s="49"/>
      <c r="KTK48" s="49"/>
      <c r="KTL48" s="49"/>
      <c r="KTM48" s="49"/>
      <c r="KTN48" s="49"/>
      <c r="KTO48" s="49"/>
      <c r="KTP48" s="49"/>
      <c r="KTQ48" s="49"/>
      <c r="KTR48" s="49"/>
      <c r="KTS48" s="49"/>
      <c r="KTT48" s="49"/>
      <c r="KTU48" s="49"/>
      <c r="KTV48" s="49"/>
      <c r="KTW48" s="49"/>
      <c r="KTX48" s="49"/>
      <c r="KTY48" s="49"/>
      <c r="KTZ48" s="49"/>
      <c r="KUA48" s="49"/>
      <c r="KUB48" s="49"/>
      <c r="KUC48" s="49"/>
      <c r="KUD48" s="49"/>
      <c r="KUE48" s="49"/>
      <c r="KUF48" s="49"/>
      <c r="KUG48" s="49"/>
      <c r="KUH48" s="49"/>
      <c r="KUI48" s="49"/>
      <c r="KUJ48" s="49"/>
      <c r="KUK48" s="49"/>
      <c r="KUL48" s="49"/>
      <c r="KUM48" s="49"/>
      <c r="KUN48" s="49"/>
      <c r="KUO48" s="49"/>
      <c r="KUP48" s="49"/>
      <c r="KUQ48" s="49"/>
      <c r="KUR48" s="49"/>
      <c r="KUS48" s="49"/>
      <c r="KUT48" s="49"/>
      <c r="KUU48" s="49"/>
      <c r="KUV48" s="49"/>
      <c r="KUW48" s="49"/>
      <c r="KUX48" s="49"/>
      <c r="KUY48" s="49"/>
      <c r="KUZ48" s="49"/>
      <c r="KVA48" s="49"/>
      <c r="KVB48" s="49"/>
      <c r="KVC48" s="49"/>
      <c r="KVD48" s="49"/>
      <c r="KVE48" s="49"/>
      <c r="KVF48" s="49"/>
      <c r="KVG48" s="49"/>
      <c r="KVH48" s="49"/>
      <c r="KVI48" s="49"/>
      <c r="KVJ48" s="49"/>
      <c r="KVK48" s="49"/>
      <c r="KVL48" s="49"/>
      <c r="KVM48" s="49"/>
      <c r="KVN48" s="49"/>
      <c r="KVO48" s="49"/>
      <c r="KVP48" s="49"/>
      <c r="KVQ48" s="49"/>
      <c r="KVR48" s="49"/>
      <c r="KVS48" s="49"/>
      <c r="KVT48" s="49"/>
      <c r="KVU48" s="49"/>
      <c r="KVV48" s="49"/>
      <c r="KVW48" s="49"/>
      <c r="KVX48" s="49"/>
      <c r="KVY48" s="49"/>
      <c r="KVZ48" s="49"/>
      <c r="KWA48" s="49"/>
      <c r="KWB48" s="49"/>
      <c r="KWC48" s="49"/>
      <c r="KWD48" s="49"/>
      <c r="KWE48" s="49"/>
      <c r="KWF48" s="49"/>
      <c r="KWG48" s="49"/>
      <c r="KWH48" s="49"/>
      <c r="KWI48" s="49"/>
      <c r="KWJ48" s="49"/>
      <c r="KWK48" s="49"/>
      <c r="KWL48" s="49"/>
      <c r="KWM48" s="49"/>
      <c r="KWN48" s="49"/>
      <c r="KWO48" s="49"/>
      <c r="KWP48" s="49"/>
      <c r="KWQ48" s="49"/>
      <c r="KWR48" s="49"/>
      <c r="KWS48" s="49"/>
      <c r="KWT48" s="49"/>
      <c r="KWU48" s="49"/>
      <c r="KWV48" s="49"/>
      <c r="KWW48" s="49"/>
      <c r="KWX48" s="49"/>
      <c r="KWY48" s="49"/>
      <c r="KWZ48" s="49"/>
      <c r="KXA48" s="49"/>
      <c r="KXB48" s="49"/>
      <c r="KXC48" s="49"/>
      <c r="KXD48" s="49"/>
      <c r="KXE48" s="49"/>
      <c r="KXF48" s="49"/>
      <c r="KXG48" s="49"/>
      <c r="KXH48" s="49"/>
      <c r="KXI48" s="49"/>
      <c r="KXJ48" s="49"/>
      <c r="KXK48" s="49"/>
      <c r="KXL48" s="49"/>
      <c r="KXM48" s="49"/>
      <c r="KXN48" s="49"/>
      <c r="KXO48" s="49"/>
      <c r="KXP48" s="49"/>
      <c r="KXQ48" s="49"/>
      <c r="KXR48" s="49"/>
      <c r="KXS48" s="49"/>
      <c r="KXT48" s="49"/>
      <c r="KXU48" s="49"/>
      <c r="KXV48" s="49"/>
      <c r="KXW48" s="49"/>
      <c r="KXX48" s="49"/>
      <c r="KXY48" s="49"/>
      <c r="KXZ48" s="49"/>
      <c r="KYA48" s="49"/>
      <c r="KYB48" s="49"/>
      <c r="KYC48" s="49"/>
      <c r="KYD48" s="49"/>
      <c r="KYE48" s="49"/>
      <c r="KYF48" s="49"/>
      <c r="KYG48" s="49"/>
      <c r="KYH48" s="49"/>
      <c r="KYI48" s="49"/>
      <c r="KYJ48" s="49"/>
      <c r="KYK48" s="49"/>
      <c r="KYL48" s="49"/>
      <c r="KYM48" s="49"/>
      <c r="KYN48" s="49"/>
      <c r="KYO48" s="49"/>
      <c r="KYP48" s="49"/>
      <c r="KYQ48" s="49"/>
      <c r="KYR48" s="49"/>
      <c r="KYS48" s="49"/>
      <c r="KYT48" s="49"/>
      <c r="KYU48" s="49"/>
      <c r="KYV48" s="49"/>
      <c r="KYW48" s="49"/>
      <c r="KYX48" s="49"/>
      <c r="KYY48" s="49"/>
      <c r="KYZ48" s="49"/>
      <c r="KZA48" s="49"/>
      <c r="KZB48" s="49"/>
      <c r="KZC48" s="49"/>
      <c r="KZD48" s="49"/>
      <c r="KZE48" s="49"/>
      <c r="KZF48" s="49"/>
      <c r="KZG48" s="49"/>
      <c r="KZH48" s="49"/>
      <c r="KZI48" s="49"/>
      <c r="KZJ48" s="49"/>
      <c r="KZK48" s="49"/>
      <c r="KZL48" s="49"/>
      <c r="KZM48" s="49"/>
      <c r="KZN48" s="49"/>
      <c r="KZO48" s="49"/>
      <c r="KZP48" s="49"/>
      <c r="KZQ48" s="49"/>
      <c r="KZR48" s="49"/>
      <c r="KZS48" s="49"/>
      <c r="KZT48" s="49"/>
      <c r="KZU48" s="49"/>
      <c r="KZV48" s="49"/>
      <c r="KZW48" s="49"/>
      <c r="KZX48" s="49"/>
      <c r="KZY48" s="49"/>
      <c r="KZZ48" s="49"/>
      <c r="LAA48" s="49"/>
      <c r="LAB48" s="49"/>
      <c r="LAC48" s="49"/>
      <c r="LAD48" s="49"/>
      <c r="LAE48" s="49"/>
      <c r="LAF48" s="49"/>
      <c r="LAG48" s="49"/>
      <c r="LAH48" s="49"/>
      <c r="LAI48" s="49"/>
      <c r="LAJ48" s="49"/>
      <c r="LAK48" s="49"/>
      <c r="LAL48" s="49"/>
      <c r="LAM48" s="49"/>
      <c r="LAN48" s="49"/>
      <c r="LAO48" s="49"/>
      <c r="LAP48" s="49"/>
      <c r="LAQ48" s="49"/>
      <c r="LAR48" s="49"/>
      <c r="LAS48" s="49"/>
      <c r="LAT48" s="49"/>
      <c r="LAU48" s="49"/>
      <c r="LAV48" s="49"/>
      <c r="LAW48" s="49"/>
      <c r="LAX48" s="49"/>
      <c r="LAY48" s="49"/>
      <c r="LAZ48" s="49"/>
      <c r="LBA48" s="49"/>
      <c r="LBB48" s="49"/>
      <c r="LBC48" s="49"/>
      <c r="LBD48" s="49"/>
      <c r="LBE48" s="49"/>
      <c r="LBF48" s="49"/>
      <c r="LBG48" s="49"/>
      <c r="LBH48" s="49"/>
      <c r="LBI48" s="49"/>
      <c r="LBJ48" s="49"/>
      <c r="LBK48" s="49"/>
      <c r="LBL48" s="49"/>
      <c r="LBM48" s="49"/>
      <c r="LBN48" s="49"/>
      <c r="LBO48" s="49"/>
      <c r="LBP48" s="49"/>
      <c r="LBQ48" s="49"/>
      <c r="LBR48" s="49"/>
      <c r="LBS48" s="49"/>
      <c r="LBT48" s="49"/>
      <c r="LBU48" s="49"/>
      <c r="LBV48" s="49"/>
      <c r="LBW48" s="49"/>
      <c r="LBX48" s="49"/>
      <c r="LBY48" s="49"/>
      <c r="LBZ48" s="49"/>
      <c r="LCA48" s="49"/>
      <c r="LCB48" s="49"/>
      <c r="LCC48" s="49"/>
      <c r="LCD48" s="49"/>
      <c r="LCE48" s="49"/>
      <c r="LCF48" s="49"/>
      <c r="LCG48" s="49"/>
      <c r="LCH48" s="49"/>
      <c r="LCI48" s="49"/>
      <c r="LCJ48" s="49"/>
      <c r="LCK48" s="49"/>
      <c r="LCL48" s="49"/>
      <c r="LCM48" s="49"/>
      <c r="LCN48" s="49"/>
      <c r="LCO48" s="49"/>
      <c r="LCP48" s="49"/>
      <c r="LCQ48" s="49"/>
      <c r="LCR48" s="49"/>
      <c r="LCS48" s="49"/>
      <c r="LCT48" s="49"/>
      <c r="LCU48" s="49"/>
      <c r="LCV48" s="49"/>
      <c r="LCW48" s="49"/>
      <c r="LCX48" s="49"/>
      <c r="LCY48" s="49"/>
      <c r="LCZ48" s="49"/>
      <c r="LDA48" s="49"/>
      <c r="LDB48" s="49"/>
      <c r="LDC48" s="49"/>
      <c r="LDD48" s="49"/>
      <c r="LDE48" s="49"/>
      <c r="LDF48" s="49"/>
      <c r="LDG48" s="49"/>
      <c r="LDH48" s="49"/>
      <c r="LDI48" s="49"/>
      <c r="LDJ48" s="49"/>
      <c r="LDK48" s="49"/>
      <c r="LDL48" s="49"/>
      <c r="LDM48" s="49"/>
      <c r="LDN48" s="49"/>
      <c r="LDO48" s="49"/>
      <c r="LDP48" s="49"/>
      <c r="LDQ48" s="49"/>
      <c r="LDR48" s="49"/>
      <c r="LDS48" s="49"/>
      <c r="LDT48" s="49"/>
      <c r="LDU48" s="49"/>
      <c r="LDV48" s="49"/>
      <c r="LDW48" s="49"/>
      <c r="LDX48" s="49"/>
      <c r="LDY48" s="49"/>
      <c r="LDZ48" s="49"/>
      <c r="LEA48" s="49"/>
      <c r="LEB48" s="49"/>
      <c r="LEC48" s="49"/>
      <c r="LED48" s="49"/>
      <c r="LEE48" s="49"/>
      <c r="LEF48" s="49"/>
      <c r="LEG48" s="49"/>
      <c r="LEH48" s="49"/>
      <c r="LEI48" s="49"/>
      <c r="LEJ48" s="49"/>
      <c r="LEK48" s="49"/>
      <c r="LEL48" s="49"/>
      <c r="LEM48" s="49"/>
      <c r="LEN48" s="49"/>
      <c r="LEO48" s="49"/>
      <c r="LEP48" s="49"/>
      <c r="LEQ48" s="49"/>
      <c r="LER48" s="49"/>
      <c r="LES48" s="49"/>
      <c r="LET48" s="49"/>
      <c r="LEU48" s="49"/>
      <c r="LEV48" s="49"/>
      <c r="LEW48" s="49"/>
      <c r="LEX48" s="49"/>
      <c r="LEY48" s="49"/>
      <c r="LEZ48" s="49"/>
      <c r="LFA48" s="49"/>
      <c r="LFB48" s="49"/>
      <c r="LFC48" s="49"/>
      <c r="LFD48" s="49"/>
      <c r="LFE48" s="49"/>
      <c r="LFF48" s="49"/>
      <c r="LFG48" s="49"/>
      <c r="LFH48" s="49"/>
      <c r="LFI48" s="49"/>
      <c r="LFJ48" s="49"/>
      <c r="LFK48" s="49"/>
      <c r="LFL48" s="49"/>
      <c r="LFM48" s="49"/>
      <c r="LFN48" s="49"/>
      <c r="LFO48" s="49"/>
      <c r="LFP48" s="49"/>
      <c r="LFQ48" s="49"/>
      <c r="LFR48" s="49"/>
      <c r="LFS48" s="49"/>
      <c r="LFT48" s="49"/>
      <c r="LFU48" s="49"/>
      <c r="LFV48" s="49"/>
      <c r="LFW48" s="49"/>
      <c r="LFX48" s="49"/>
      <c r="LFY48" s="49"/>
      <c r="LFZ48" s="49"/>
      <c r="LGA48" s="49"/>
      <c r="LGB48" s="49"/>
      <c r="LGC48" s="49"/>
      <c r="LGD48" s="49"/>
      <c r="LGE48" s="49"/>
      <c r="LGF48" s="49"/>
      <c r="LGG48" s="49"/>
      <c r="LGH48" s="49"/>
      <c r="LGI48" s="49"/>
      <c r="LGJ48" s="49"/>
      <c r="LGK48" s="49"/>
      <c r="LGL48" s="49"/>
      <c r="LGM48" s="49"/>
      <c r="LGN48" s="49"/>
      <c r="LGO48" s="49"/>
      <c r="LGP48" s="49"/>
      <c r="LGQ48" s="49"/>
      <c r="LGR48" s="49"/>
      <c r="LGS48" s="49"/>
      <c r="LGT48" s="49"/>
      <c r="LGU48" s="49"/>
      <c r="LGV48" s="49"/>
      <c r="LGW48" s="49"/>
      <c r="LGX48" s="49"/>
      <c r="LGY48" s="49"/>
      <c r="LGZ48" s="49"/>
      <c r="LHA48" s="49"/>
      <c r="LHB48" s="49"/>
      <c r="LHC48" s="49"/>
      <c r="LHD48" s="49"/>
      <c r="LHE48" s="49"/>
      <c r="LHF48" s="49"/>
      <c r="LHG48" s="49"/>
      <c r="LHH48" s="49"/>
      <c r="LHI48" s="49"/>
      <c r="LHJ48" s="49"/>
      <c r="LHK48" s="49"/>
      <c r="LHL48" s="49"/>
      <c r="LHM48" s="49"/>
      <c r="LHN48" s="49"/>
      <c r="LHO48" s="49"/>
      <c r="LHP48" s="49"/>
      <c r="LHQ48" s="49"/>
      <c r="LHR48" s="49"/>
      <c r="LHS48" s="49"/>
      <c r="LHT48" s="49"/>
      <c r="LHU48" s="49"/>
      <c r="LHV48" s="49"/>
      <c r="LHW48" s="49"/>
      <c r="LHX48" s="49"/>
      <c r="LHY48" s="49"/>
      <c r="LHZ48" s="49"/>
      <c r="LIA48" s="49"/>
      <c r="LIB48" s="49"/>
      <c r="LIC48" s="49"/>
      <c r="LID48" s="49"/>
      <c r="LIE48" s="49"/>
      <c r="LIF48" s="49"/>
      <c r="LIG48" s="49"/>
      <c r="LIH48" s="49"/>
      <c r="LII48" s="49"/>
      <c r="LIJ48" s="49"/>
      <c r="LIK48" s="49"/>
      <c r="LIL48" s="49"/>
      <c r="LIM48" s="49"/>
      <c r="LIN48" s="49"/>
      <c r="LIO48" s="49"/>
      <c r="LIP48" s="49"/>
      <c r="LIQ48" s="49"/>
      <c r="LIR48" s="49"/>
      <c r="LIS48" s="49"/>
      <c r="LIT48" s="49"/>
      <c r="LIU48" s="49"/>
      <c r="LIV48" s="49"/>
      <c r="LIW48" s="49"/>
      <c r="LIX48" s="49"/>
      <c r="LIY48" s="49"/>
      <c r="LIZ48" s="49"/>
      <c r="LJA48" s="49"/>
      <c r="LJB48" s="49"/>
      <c r="LJC48" s="49"/>
      <c r="LJD48" s="49"/>
      <c r="LJE48" s="49"/>
      <c r="LJF48" s="49"/>
      <c r="LJG48" s="49"/>
      <c r="LJH48" s="49"/>
      <c r="LJI48" s="49"/>
      <c r="LJJ48" s="49"/>
      <c r="LJK48" s="49"/>
      <c r="LJL48" s="49"/>
      <c r="LJM48" s="49"/>
      <c r="LJN48" s="49"/>
      <c r="LJO48" s="49"/>
      <c r="LJP48" s="49"/>
      <c r="LJQ48" s="49"/>
      <c r="LJR48" s="49"/>
      <c r="LJS48" s="49"/>
      <c r="LJT48" s="49"/>
      <c r="LJU48" s="49"/>
      <c r="LJV48" s="49"/>
      <c r="LJW48" s="49"/>
      <c r="LJX48" s="49"/>
      <c r="LJY48" s="49"/>
      <c r="LJZ48" s="49"/>
      <c r="LKA48" s="49"/>
      <c r="LKB48" s="49"/>
      <c r="LKC48" s="49"/>
      <c r="LKD48" s="49"/>
      <c r="LKE48" s="49"/>
      <c r="LKF48" s="49"/>
      <c r="LKG48" s="49"/>
      <c r="LKH48" s="49"/>
      <c r="LKI48" s="49"/>
      <c r="LKJ48" s="49"/>
      <c r="LKK48" s="49"/>
      <c r="LKL48" s="49"/>
      <c r="LKM48" s="49"/>
      <c r="LKN48" s="49"/>
      <c r="LKO48" s="49"/>
      <c r="LKP48" s="49"/>
      <c r="LKQ48" s="49"/>
      <c r="LKR48" s="49"/>
      <c r="LKS48" s="49"/>
      <c r="LKT48" s="49"/>
      <c r="LKU48" s="49"/>
      <c r="LKV48" s="49"/>
      <c r="LKW48" s="49"/>
      <c r="LKX48" s="49"/>
      <c r="LKY48" s="49"/>
      <c r="LKZ48" s="49"/>
      <c r="LLA48" s="49"/>
      <c r="LLB48" s="49"/>
      <c r="LLC48" s="49"/>
      <c r="LLD48" s="49"/>
      <c r="LLE48" s="49"/>
      <c r="LLF48" s="49"/>
      <c r="LLG48" s="49"/>
      <c r="LLH48" s="49"/>
      <c r="LLI48" s="49"/>
      <c r="LLJ48" s="49"/>
      <c r="LLK48" s="49"/>
      <c r="LLL48" s="49"/>
      <c r="LLM48" s="49"/>
      <c r="LLN48" s="49"/>
      <c r="LLO48" s="49"/>
      <c r="LLP48" s="49"/>
      <c r="LLQ48" s="49"/>
      <c r="LLR48" s="49"/>
      <c r="LLS48" s="49"/>
      <c r="LLT48" s="49"/>
      <c r="LLU48" s="49"/>
      <c r="LLV48" s="49"/>
      <c r="LLW48" s="49"/>
      <c r="LLX48" s="49"/>
      <c r="LLY48" s="49"/>
      <c r="LLZ48" s="49"/>
      <c r="LMA48" s="49"/>
      <c r="LMB48" s="49"/>
      <c r="LMC48" s="49"/>
      <c r="LMD48" s="49"/>
      <c r="LME48" s="49"/>
      <c r="LMF48" s="49"/>
      <c r="LMG48" s="49"/>
      <c r="LMH48" s="49"/>
      <c r="LMI48" s="49"/>
      <c r="LMJ48" s="49"/>
      <c r="LMK48" s="49"/>
      <c r="LML48" s="49"/>
      <c r="LMM48" s="49"/>
      <c r="LMN48" s="49"/>
      <c r="LMO48" s="49"/>
      <c r="LMP48" s="49"/>
      <c r="LMQ48" s="49"/>
      <c r="LMR48" s="49"/>
      <c r="LMS48" s="49"/>
      <c r="LMT48" s="49"/>
      <c r="LMU48" s="49"/>
      <c r="LMV48" s="49"/>
      <c r="LMW48" s="49"/>
      <c r="LMX48" s="49"/>
      <c r="LMY48" s="49"/>
      <c r="LMZ48" s="49"/>
      <c r="LNA48" s="49"/>
      <c r="LNB48" s="49"/>
      <c r="LNC48" s="49"/>
      <c r="LND48" s="49"/>
      <c r="LNE48" s="49"/>
      <c r="LNF48" s="49"/>
      <c r="LNG48" s="49"/>
      <c r="LNH48" s="49"/>
      <c r="LNI48" s="49"/>
      <c r="LNJ48" s="49"/>
      <c r="LNK48" s="49"/>
      <c r="LNL48" s="49"/>
      <c r="LNM48" s="49"/>
      <c r="LNN48" s="49"/>
      <c r="LNO48" s="49"/>
      <c r="LNP48" s="49"/>
      <c r="LNQ48" s="49"/>
      <c r="LNR48" s="49"/>
      <c r="LNS48" s="49"/>
      <c r="LNT48" s="49"/>
      <c r="LNU48" s="49"/>
      <c r="LNV48" s="49"/>
      <c r="LNW48" s="49"/>
      <c r="LNX48" s="49"/>
      <c r="LNY48" s="49"/>
      <c r="LNZ48" s="49"/>
      <c r="LOA48" s="49"/>
      <c r="LOB48" s="49"/>
      <c r="LOC48" s="49"/>
      <c r="LOD48" s="49"/>
      <c r="LOE48" s="49"/>
      <c r="LOF48" s="49"/>
      <c r="LOG48" s="49"/>
      <c r="LOH48" s="49"/>
      <c r="LOI48" s="49"/>
      <c r="LOJ48" s="49"/>
      <c r="LOK48" s="49"/>
      <c r="LOL48" s="49"/>
      <c r="LOM48" s="49"/>
      <c r="LON48" s="49"/>
      <c r="LOO48" s="49"/>
      <c r="LOP48" s="49"/>
      <c r="LOQ48" s="49"/>
      <c r="LOR48" s="49"/>
      <c r="LOS48" s="49"/>
      <c r="LOT48" s="49"/>
      <c r="LOU48" s="49"/>
      <c r="LOV48" s="49"/>
      <c r="LOW48" s="49"/>
      <c r="LOX48" s="49"/>
      <c r="LOY48" s="49"/>
      <c r="LOZ48" s="49"/>
      <c r="LPA48" s="49"/>
      <c r="LPB48" s="49"/>
      <c r="LPC48" s="49"/>
      <c r="LPD48" s="49"/>
      <c r="LPE48" s="49"/>
      <c r="LPF48" s="49"/>
      <c r="LPG48" s="49"/>
      <c r="LPH48" s="49"/>
      <c r="LPI48" s="49"/>
      <c r="LPJ48" s="49"/>
      <c r="LPK48" s="49"/>
      <c r="LPL48" s="49"/>
      <c r="LPM48" s="49"/>
      <c r="LPN48" s="49"/>
      <c r="LPO48" s="49"/>
      <c r="LPP48" s="49"/>
      <c r="LPQ48" s="49"/>
      <c r="LPR48" s="49"/>
      <c r="LPS48" s="49"/>
      <c r="LPT48" s="49"/>
      <c r="LPU48" s="49"/>
      <c r="LPV48" s="49"/>
      <c r="LPW48" s="49"/>
      <c r="LPX48" s="49"/>
      <c r="LPY48" s="49"/>
      <c r="LPZ48" s="49"/>
      <c r="LQA48" s="49"/>
      <c r="LQB48" s="49"/>
      <c r="LQC48" s="49"/>
      <c r="LQD48" s="49"/>
      <c r="LQE48" s="49"/>
      <c r="LQF48" s="49"/>
      <c r="LQG48" s="49"/>
      <c r="LQH48" s="49"/>
      <c r="LQI48" s="49"/>
      <c r="LQJ48" s="49"/>
      <c r="LQK48" s="49"/>
      <c r="LQL48" s="49"/>
      <c r="LQM48" s="49"/>
      <c r="LQN48" s="49"/>
      <c r="LQO48" s="49"/>
      <c r="LQP48" s="49"/>
      <c r="LQQ48" s="49"/>
      <c r="LQR48" s="49"/>
      <c r="LQS48" s="49"/>
      <c r="LQT48" s="49"/>
      <c r="LQU48" s="49"/>
      <c r="LQV48" s="49"/>
      <c r="LQW48" s="49"/>
      <c r="LQX48" s="49"/>
      <c r="LQY48" s="49"/>
      <c r="LQZ48" s="49"/>
      <c r="LRA48" s="49"/>
      <c r="LRB48" s="49"/>
      <c r="LRC48" s="49"/>
      <c r="LRD48" s="49"/>
      <c r="LRE48" s="49"/>
      <c r="LRF48" s="49"/>
      <c r="LRG48" s="49"/>
      <c r="LRH48" s="49"/>
      <c r="LRI48" s="49"/>
      <c r="LRJ48" s="49"/>
      <c r="LRK48" s="49"/>
      <c r="LRL48" s="49"/>
      <c r="LRM48" s="49"/>
      <c r="LRN48" s="49"/>
      <c r="LRO48" s="49"/>
      <c r="LRP48" s="49"/>
      <c r="LRQ48" s="49"/>
      <c r="LRR48" s="49"/>
      <c r="LRS48" s="49"/>
      <c r="LRT48" s="49"/>
      <c r="LRU48" s="49"/>
      <c r="LRV48" s="49"/>
      <c r="LRW48" s="49"/>
      <c r="LRX48" s="49"/>
      <c r="LRY48" s="49"/>
      <c r="LRZ48" s="49"/>
      <c r="LSA48" s="49"/>
      <c r="LSB48" s="49"/>
      <c r="LSC48" s="49"/>
      <c r="LSD48" s="49"/>
      <c r="LSE48" s="49"/>
      <c r="LSF48" s="49"/>
      <c r="LSG48" s="49"/>
      <c r="LSH48" s="49"/>
      <c r="LSI48" s="49"/>
      <c r="LSJ48" s="49"/>
      <c r="LSK48" s="49"/>
      <c r="LSL48" s="49"/>
      <c r="LSM48" s="49"/>
      <c r="LSN48" s="49"/>
      <c r="LSO48" s="49"/>
      <c r="LSP48" s="49"/>
      <c r="LSQ48" s="49"/>
      <c r="LSR48" s="49"/>
      <c r="LSS48" s="49"/>
      <c r="LST48" s="49"/>
      <c r="LSU48" s="49"/>
      <c r="LSV48" s="49"/>
      <c r="LSW48" s="49"/>
      <c r="LSX48" s="49"/>
      <c r="LSY48" s="49"/>
      <c r="LSZ48" s="49"/>
      <c r="LTA48" s="49"/>
      <c r="LTB48" s="49"/>
      <c r="LTC48" s="49"/>
      <c r="LTD48" s="49"/>
      <c r="LTE48" s="49"/>
      <c r="LTF48" s="49"/>
      <c r="LTG48" s="49"/>
      <c r="LTH48" s="49"/>
      <c r="LTI48" s="49"/>
      <c r="LTJ48" s="49"/>
      <c r="LTK48" s="49"/>
      <c r="LTL48" s="49"/>
      <c r="LTM48" s="49"/>
      <c r="LTN48" s="49"/>
      <c r="LTO48" s="49"/>
      <c r="LTP48" s="49"/>
      <c r="LTQ48" s="49"/>
      <c r="LTR48" s="49"/>
      <c r="LTS48" s="49"/>
      <c r="LTT48" s="49"/>
      <c r="LTU48" s="49"/>
      <c r="LTV48" s="49"/>
      <c r="LTW48" s="49"/>
      <c r="LTX48" s="49"/>
      <c r="LTY48" s="49"/>
      <c r="LTZ48" s="49"/>
      <c r="LUA48" s="49"/>
      <c r="LUB48" s="49"/>
      <c r="LUC48" s="49"/>
      <c r="LUD48" s="49"/>
      <c r="LUE48" s="49"/>
      <c r="LUF48" s="49"/>
      <c r="LUG48" s="49"/>
      <c r="LUH48" s="49"/>
      <c r="LUI48" s="49"/>
      <c r="LUJ48" s="49"/>
      <c r="LUK48" s="49"/>
      <c r="LUL48" s="49"/>
      <c r="LUM48" s="49"/>
      <c r="LUN48" s="49"/>
      <c r="LUO48" s="49"/>
      <c r="LUP48" s="49"/>
      <c r="LUQ48" s="49"/>
      <c r="LUR48" s="49"/>
      <c r="LUS48" s="49"/>
      <c r="LUT48" s="49"/>
      <c r="LUU48" s="49"/>
      <c r="LUV48" s="49"/>
      <c r="LUW48" s="49"/>
      <c r="LUX48" s="49"/>
      <c r="LUY48" s="49"/>
      <c r="LUZ48" s="49"/>
      <c r="LVA48" s="49"/>
      <c r="LVB48" s="49"/>
      <c r="LVC48" s="49"/>
      <c r="LVD48" s="49"/>
      <c r="LVE48" s="49"/>
      <c r="LVF48" s="49"/>
      <c r="LVG48" s="49"/>
      <c r="LVH48" s="49"/>
      <c r="LVI48" s="49"/>
      <c r="LVJ48" s="49"/>
      <c r="LVK48" s="49"/>
      <c r="LVL48" s="49"/>
      <c r="LVM48" s="49"/>
      <c r="LVN48" s="49"/>
      <c r="LVO48" s="49"/>
      <c r="LVP48" s="49"/>
      <c r="LVQ48" s="49"/>
      <c r="LVR48" s="49"/>
      <c r="LVS48" s="49"/>
      <c r="LVT48" s="49"/>
      <c r="LVU48" s="49"/>
      <c r="LVV48" s="49"/>
      <c r="LVW48" s="49"/>
      <c r="LVX48" s="49"/>
      <c r="LVY48" s="49"/>
      <c r="LVZ48" s="49"/>
      <c r="LWA48" s="49"/>
      <c r="LWB48" s="49"/>
      <c r="LWC48" s="49"/>
      <c r="LWD48" s="49"/>
      <c r="LWE48" s="49"/>
      <c r="LWF48" s="49"/>
      <c r="LWG48" s="49"/>
      <c r="LWH48" s="49"/>
      <c r="LWI48" s="49"/>
      <c r="LWJ48" s="49"/>
      <c r="LWK48" s="49"/>
      <c r="LWL48" s="49"/>
      <c r="LWM48" s="49"/>
      <c r="LWN48" s="49"/>
      <c r="LWO48" s="49"/>
      <c r="LWP48" s="49"/>
      <c r="LWQ48" s="49"/>
      <c r="LWR48" s="49"/>
      <c r="LWS48" s="49"/>
      <c r="LWT48" s="49"/>
      <c r="LWU48" s="49"/>
      <c r="LWV48" s="49"/>
      <c r="LWW48" s="49"/>
      <c r="LWX48" s="49"/>
      <c r="LWY48" s="49"/>
      <c r="LWZ48" s="49"/>
      <c r="LXA48" s="49"/>
      <c r="LXB48" s="49"/>
      <c r="LXC48" s="49"/>
      <c r="LXD48" s="49"/>
      <c r="LXE48" s="49"/>
      <c r="LXF48" s="49"/>
      <c r="LXG48" s="49"/>
      <c r="LXH48" s="49"/>
      <c r="LXI48" s="49"/>
      <c r="LXJ48" s="49"/>
      <c r="LXK48" s="49"/>
      <c r="LXL48" s="49"/>
      <c r="LXM48" s="49"/>
      <c r="LXN48" s="49"/>
      <c r="LXO48" s="49"/>
      <c r="LXP48" s="49"/>
      <c r="LXQ48" s="49"/>
      <c r="LXR48" s="49"/>
      <c r="LXS48" s="49"/>
      <c r="LXT48" s="49"/>
      <c r="LXU48" s="49"/>
      <c r="LXV48" s="49"/>
      <c r="LXW48" s="49"/>
      <c r="LXX48" s="49"/>
      <c r="LXY48" s="49"/>
      <c r="LXZ48" s="49"/>
      <c r="LYA48" s="49"/>
      <c r="LYB48" s="49"/>
      <c r="LYC48" s="49"/>
      <c r="LYD48" s="49"/>
      <c r="LYE48" s="49"/>
      <c r="LYF48" s="49"/>
      <c r="LYG48" s="49"/>
      <c r="LYH48" s="49"/>
      <c r="LYI48" s="49"/>
      <c r="LYJ48" s="49"/>
      <c r="LYK48" s="49"/>
      <c r="LYL48" s="49"/>
      <c r="LYM48" s="49"/>
      <c r="LYN48" s="49"/>
      <c r="LYO48" s="49"/>
      <c r="LYP48" s="49"/>
      <c r="LYQ48" s="49"/>
      <c r="LYR48" s="49"/>
      <c r="LYS48" s="49"/>
      <c r="LYT48" s="49"/>
      <c r="LYU48" s="49"/>
      <c r="LYV48" s="49"/>
      <c r="LYW48" s="49"/>
      <c r="LYX48" s="49"/>
      <c r="LYY48" s="49"/>
      <c r="LYZ48" s="49"/>
      <c r="LZA48" s="49"/>
      <c r="LZB48" s="49"/>
      <c r="LZC48" s="49"/>
      <c r="LZD48" s="49"/>
      <c r="LZE48" s="49"/>
      <c r="LZF48" s="49"/>
      <c r="LZG48" s="49"/>
      <c r="LZH48" s="49"/>
      <c r="LZI48" s="49"/>
      <c r="LZJ48" s="49"/>
      <c r="LZK48" s="49"/>
      <c r="LZL48" s="49"/>
      <c r="LZM48" s="49"/>
      <c r="LZN48" s="49"/>
      <c r="LZO48" s="49"/>
      <c r="LZP48" s="49"/>
      <c r="LZQ48" s="49"/>
      <c r="LZR48" s="49"/>
      <c r="LZS48" s="49"/>
      <c r="LZT48" s="49"/>
      <c r="LZU48" s="49"/>
      <c r="LZV48" s="49"/>
      <c r="LZW48" s="49"/>
      <c r="LZX48" s="49"/>
      <c r="LZY48" s="49"/>
      <c r="LZZ48" s="49"/>
      <c r="MAA48" s="49"/>
      <c r="MAB48" s="49"/>
      <c r="MAC48" s="49"/>
      <c r="MAD48" s="49"/>
      <c r="MAE48" s="49"/>
      <c r="MAF48" s="49"/>
      <c r="MAG48" s="49"/>
      <c r="MAH48" s="49"/>
      <c r="MAI48" s="49"/>
      <c r="MAJ48" s="49"/>
      <c r="MAK48" s="49"/>
      <c r="MAL48" s="49"/>
      <c r="MAM48" s="49"/>
      <c r="MAN48" s="49"/>
      <c r="MAO48" s="49"/>
      <c r="MAP48" s="49"/>
      <c r="MAQ48" s="49"/>
      <c r="MAR48" s="49"/>
      <c r="MAS48" s="49"/>
      <c r="MAT48" s="49"/>
      <c r="MAU48" s="49"/>
      <c r="MAV48" s="49"/>
      <c r="MAW48" s="49"/>
      <c r="MAX48" s="49"/>
      <c r="MAY48" s="49"/>
      <c r="MAZ48" s="49"/>
      <c r="MBA48" s="49"/>
      <c r="MBB48" s="49"/>
      <c r="MBC48" s="49"/>
      <c r="MBD48" s="49"/>
      <c r="MBE48" s="49"/>
      <c r="MBF48" s="49"/>
      <c r="MBG48" s="49"/>
      <c r="MBH48" s="49"/>
      <c r="MBI48" s="49"/>
      <c r="MBJ48" s="49"/>
      <c r="MBK48" s="49"/>
      <c r="MBL48" s="49"/>
      <c r="MBM48" s="49"/>
      <c r="MBN48" s="49"/>
      <c r="MBO48" s="49"/>
      <c r="MBP48" s="49"/>
      <c r="MBQ48" s="49"/>
      <c r="MBR48" s="49"/>
      <c r="MBS48" s="49"/>
      <c r="MBT48" s="49"/>
      <c r="MBU48" s="49"/>
      <c r="MBV48" s="49"/>
      <c r="MBW48" s="49"/>
      <c r="MBX48" s="49"/>
      <c r="MBY48" s="49"/>
      <c r="MBZ48" s="49"/>
      <c r="MCA48" s="49"/>
      <c r="MCB48" s="49"/>
      <c r="MCC48" s="49"/>
      <c r="MCD48" s="49"/>
      <c r="MCE48" s="49"/>
      <c r="MCF48" s="49"/>
      <c r="MCG48" s="49"/>
      <c r="MCH48" s="49"/>
      <c r="MCI48" s="49"/>
      <c r="MCJ48" s="49"/>
      <c r="MCK48" s="49"/>
      <c r="MCL48" s="49"/>
      <c r="MCM48" s="49"/>
      <c r="MCN48" s="49"/>
      <c r="MCO48" s="49"/>
      <c r="MCP48" s="49"/>
      <c r="MCQ48" s="49"/>
      <c r="MCR48" s="49"/>
      <c r="MCS48" s="49"/>
      <c r="MCT48" s="49"/>
      <c r="MCU48" s="49"/>
      <c r="MCV48" s="49"/>
      <c r="MCW48" s="49"/>
      <c r="MCX48" s="49"/>
      <c r="MCY48" s="49"/>
      <c r="MCZ48" s="49"/>
      <c r="MDA48" s="49"/>
      <c r="MDB48" s="49"/>
      <c r="MDC48" s="49"/>
      <c r="MDD48" s="49"/>
      <c r="MDE48" s="49"/>
      <c r="MDF48" s="49"/>
      <c r="MDG48" s="49"/>
      <c r="MDH48" s="49"/>
      <c r="MDI48" s="49"/>
      <c r="MDJ48" s="49"/>
      <c r="MDK48" s="49"/>
      <c r="MDL48" s="49"/>
      <c r="MDM48" s="49"/>
      <c r="MDN48" s="49"/>
      <c r="MDO48" s="49"/>
      <c r="MDP48" s="49"/>
      <c r="MDQ48" s="49"/>
      <c r="MDR48" s="49"/>
      <c r="MDS48" s="49"/>
      <c r="MDT48" s="49"/>
      <c r="MDU48" s="49"/>
      <c r="MDV48" s="49"/>
      <c r="MDW48" s="49"/>
      <c r="MDX48" s="49"/>
      <c r="MDY48" s="49"/>
      <c r="MDZ48" s="49"/>
      <c r="MEA48" s="49"/>
      <c r="MEB48" s="49"/>
      <c r="MEC48" s="49"/>
      <c r="MED48" s="49"/>
      <c r="MEE48" s="49"/>
      <c r="MEF48" s="49"/>
      <c r="MEG48" s="49"/>
      <c r="MEH48" s="49"/>
      <c r="MEI48" s="49"/>
      <c r="MEJ48" s="49"/>
      <c r="MEK48" s="49"/>
      <c r="MEL48" s="49"/>
      <c r="MEM48" s="49"/>
      <c r="MEN48" s="49"/>
      <c r="MEO48" s="49"/>
      <c r="MEP48" s="49"/>
      <c r="MEQ48" s="49"/>
      <c r="MER48" s="49"/>
      <c r="MES48" s="49"/>
      <c r="MET48" s="49"/>
      <c r="MEU48" s="49"/>
      <c r="MEV48" s="49"/>
      <c r="MEW48" s="49"/>
      <c r="MEX48" s="49"/>
      <c r="MEY48" s="49"/>
      <c r="MEZ48" s="49"/>
      <c r="MFA48" s="49"/>
      <c r="MFB48" s="49"/>
      <c r="MFC48" s="49"/>
      <c r="MFD48" s="49"/>
      <c r="MFE48" s="49"/>
      <c r="MFF48" s="49"/>
      <c r="MFG48" s="49"/>
      <c r="MFH48" s="49"/>
      <c r="MFI48" s="49"/>
      <c r="MFJ48" s="49"/>
      <c r="MFK48" s="49"/>
      <c r="MFL48" s="49"/>
      <c r="MFM48" s="49"/>
      <c r="MFN48" s="49"/>
      <c r="MFO48" s="49"/>
      <c r="MFP48" s="49"/>
      <c r="MFQ48" s="49"/>
      <c r="MFR48" s="49"/>
      <c r="MFS48" s="49"/>
      <c r="MFT48" s="49"/>
      <c r="MFU48" s="49"/>
      <c r="MFV48" s="49"/>
      <c r="MFW48" s="49"/>
      <c r="MFX48" s="49"/>
      <c r="MFY48" s="49"/>
      <c r="MFZ48" s="49"/>
      <c r="MGA48" s="49"/>
      <c r="MGB48" s="49"/>
      <c r="MGC48" s="49"/>
      <c r="MGD48" s="49"/>
      <c r="MGE48" s="49"/>
      <c r="MGF48" s="49"/>
      <c r="MGG48" s="49"/>
      <c r="MGH48" s="49"/>
      <c r="MGI48" s="49"/>
      <c r="MGJ48" s="49"/>
      <c r="MGK48" s="49"/>
      <c r="MGL48" s="49"/>
      <c r="MGM48" s="49"/>
      <c r="MGN48" s="49"/>
      <c r="MGO48" s="49"/>
      <c r="MGP48" s="49"/>
      <c r="MGQ48" s="49"/>
      <c r="MGR48" s="49"/>
      <c r="MGS48" s="49"/>
      <c r="MGT48" s="49"/>
      <c r="MGU48" s="49"/>
      <c r="MGV48" s="49"/>
      <c r="MGW48" s="49"/>
      <c r="MGX48" s="49"/>
      <c r="MGY48" s="49"/>
      <c r="MGZ48" s="49"/>
      <c r="MHA48" s="49"/>
      <c r="MHB48" s="49"/>
      <c r="MHC48" s="49"/>
      <c r="MHD48" s="49"/>
      <c r="MHE48" s="49"/>
      <c r="MHF48" s="49"/>
      <c r="MHG48" s="49"/>
      <c r="MHH48" s="49"/>
      <c r="MHI48" s="49"/>
      <c r="MHJ48" s="49"/>
      <c r="MHK48" s="49"/>
      <c r="MHL48" s="49"/>
      <c r="MHM48" s="49"/>
      <c r="MHN48" s="49"/>
      <c r="MHO48" s="49"/>
      <c r="MHP48" s="49"/>
      <c r="MHQ48" s="49"/>
      <c r="MHR48" s="49"/>
      <c r="MHS48" s="49"/>
      <c r="MHT48" s="49"/>
      <c r="MHU48" s="49"/>
      <c r="MHV48" s="49"/>
      <c r="MHW48" s="49"/>
      <c r="MHX48" s="49"/>
      <c r="MHY48" s="49"/>
      <c r="MHZ48" s="49"/>
      <c r="MIA48" s="49"/>
      <c r="MIB48" s="49"/>
      <c r="MIC48" s="49"/>
      <c r="MID48" s="49"/>
      <c r="MIE48" s="49"/>
      <c r="MIF48" s="49"/>
      <c r="MIG48" s="49"/>
      <c r="MIH48" s="49"/>
      <c r="MII48" s="49"/>
      <c r="MIJ48" s="49"/>
      <c r="MIK48" s="49"/>
      <c r="MIL48" s="49"/>
      <c r="MIM48" s="49"/>
      <c r="MIN48" s="49"/>
      <c r="MIO48" s="49"/>
      <c r="MIP48" s="49"/>
      <c r="MIQ48" s="49"/>
      <c r="MIR48" s="49"/>
      <c r="MIS48" s="49"/>
      <c r="MIT48" s="49"/>
      <c r="MIU48" s="49"/>
      <c r="MIV48" s="49"/>
      <c r="MIW48" s="49"/>
      <c r="MIX48" s="49"/>
      <c r="MIY48" s="49"/>
      <c r="MIZ48" s="49"/>
      <c r="MJA48" s="49"/>
      <c r="MJB48" s="49"/>
      <c r="MJC48" s="49"/>
      <c r="MJD48" s="49"/>
      <c r="MJE48" s="49"/>
      <c r="MJF48" s="49"/>
      <c r="MJG48" s="49"/>
      <c r="MJH48" s="49"/>
      <c r="MJI48" s="49"/>
      <c r="MJJ48" s="49"/>
      <c r="MJK48" s="49"/>
      <c r="MJL48" s="49"/>
      <c r="MJM48" s="49"/>
      <c r="MJN48" s="49"/>
      <c r="MJO48" s="49"/>
      <c r="MJP48" s="49"/>
      <c r="MJQ48" s="49"/>
      <c r="MJR48" s="49"/>
      <c r="MJS48" s="49"/>
      <c r="MJT48" s="49"/>
      <c r="MJU48" s="49"/>
      <c r="MJV48" s="49"/>
      <c r="MJW48" s="49"/>
      <c r="MJX48" s="49"/>
      <c r="MJY48" s="49"/>
      <c r="MJZ48" s="49"/>
      <c r="MKA48" s="49"/>
      <c r="MKB48" s="49"/>
      <c r="MKC48" s="49"/>
      <c r="MKD48" s="49"/>
      <c r="MKE48" s="49"/>
      <c r="MKF48" s="49"/>
      <c r="MKG48" s="49"/>
      <c r="MKH48" s="49"/>
      <c r="MKI48" s="49"/>
      <c r="MKJ48" s="49"/>
      <c r="MKK48" s="49"/>
      <c r="MKL48" s="49"/>
      <c r="MKM48" s="49"/>
      <c r="MKN48" s="49"/>
      <c r="MKO48" s="49"/>
      <c r="MKP48" s="49"/>
      <c r="MKQ48" s="49"/>
      <c r="MKR48" s="49"/>
      <c r="MKS48" s="49"/>
      <c r="MKT48" s="49"/>
      <c r="MKU48" s="49"/>
      <c r="MKV48" s="49"/>
      <c r="MKW48" s="49"/>
      <c r="MKX48" s="49"/>
      <c r="MKY48" s="49"/>
      <c r="MKZ48" s="49"/>
      <c r="MLA48" s="49"/>
      <c r="MLB48" s="49"/>
      <c r="MLC48" s="49"/>
      <c r="MLD48" s="49"/>
      <c r="MLE48" s="49"/>
      <c r="MLF48" s="49"/>
      <c r="MLG48" s="49"/>
      <c r="MLH48" s="49"/>
      <c r="MLI48" s="49"/>
      <c r="MLJ48" s="49"/>
      <c r="MLK48" s="49"/>
      <c r="MLL48" s="49"/>
      <c r="MLM48" s="49"/>
      <c r="MLN48" s="49"/>
      <c r="MLO48" s="49"/>
      <c r="MLP48" s="49"/>
      <c r="MLQ48" s="49"/>
      <c r="MLR48" s="49"/>
      <c r="MLS48" s="49"/>
      <c r="MLT48" s="49"/>
      <c r="MLU48" s="49"/>
      <c r="MLV48" s="49"/>
      <c r="MLW48" s="49"/>
      <c r="MLX48" s="49"/>
      <c r="MLY48" s="49"/>
      <c r="MLZ48" s="49"/>
      <c r="MMA48" s="49"/>
      <c r="MMB48" s="49"/>
      <c r="MMC48" s="49"/>
      <c r="MMD48" s="49"/>
      <c r="MME48" s="49"/>
      <c r="MMF48" s="49"/>
      <c r="MMG48" s="49"/>
      <c r="MMH48" s="49"/>
      <c r="MMI48" s="49"/>
      <c r="MMJ48" s="49"/>
      <c r="MMK48" s="49"/>
      <c r="MML48" s="49"/>
      <c r="MMM48" s="49"/>
      <c r="MMN48" s="49"/>
      <c r="MMO48" s="49"/>
      <c r="MMP48" s="49"/>
      <c r="MMQ48" s="49"/>
      <c r="MMR48" s="49"/>
      <c r="MMS48" s="49"/>
      <c r="MMT48" s="49"/>
      <c r="MMU48" s="49"/>
      <c r="MMV48" s="49"/>
      <c r="MMW48" s="49"/>
      <c r="MMX48" s="49"/>
      <c r="MMY48" s="49"/>
      <c r="MMZ48" s="49"/>
      <c r="MNA48" s="49"/>
      <c r="MNB48" s="49"/>
      <c r="MNC48" s="49"/>
      <c r="MND48" s="49"/>
      <c r="MNE48" s="49"/>
      <c r="MNF48" s="49"/>
      <c r="MNG48" s="49"/>
      <c r="MNH48" s="49"/>
      <c r="MNI48" s="49"/>
      <c r="MNJ48" s="49"/>
      <c r="MNK48" s="49"/>
      <c r="MNL48" s="49"/>
      <c r="MNM48" s="49"/>
      <c r="MNN48" s="49"/>
      <c r="MNO48" s="49"/>
      <c r="MNP48" s="49"/>
      <c r="MNQ48" s="49"/>
      <c r="MNR48" s="49"/>
      <c r="MNS48" s="49"/>
      <c r="MNT48" s="49"/>
      <c r="MNU48" s="49"/>
      <c r="MNV48" s="49"/>
      <c r="MNW48" s="49"/>
      <c r="MNX48" s="49"/>
      <c r="MNY48" s="49"/>
      <c r="MNZ48" s="49"/>
      <c r="MOA48" s="49"/>
      <c r="MOB48" s="49"/>
      <c r="MOC48" s="49"/>
      <c r="MOD48" s="49"/>
      <c r="MOE48" s="49"/>
      <c r="MOF48" s="49"/>
      <c r="MOG48" s="49"/>
      <c r="MOH48" s="49"/>
      <c r="MOI48" s="49"/>
      <c r="MOJ48" s="49"/>
      <c r="MOK48" s="49"/>
      <c r="MOL48" s="49"/>
      <c r="MOM48" s="49"/>
      <c r="MON48" s="49"/>
      <c r="MOO48" s="49"/>
      <c r="MOP48" s="49"/>
      <c r="MOQ48" s="49"/>
      <c r="MOR48" s="49"/>
      <c r="MOS48" s="49"/>
      <c r="MOT48" s="49"/>
      <c r="MOU48" s="49"/>
      <c r="MOV48" s="49"/>
      <c r="MOW48" s="49"/>
      <c r="MOX48" s="49"/>
      <c r="MOY48" s="49"/>
      <c r="MOZ48" s="49"/>
      <c r="MPA48" s="49"/>
      <c r="MPB48" s="49"/>
      <c r="MPC48" s="49"/>
      <c r="MPD48" s="49"/>
      <c r="MPE48" s="49"/>
      <c r="MPF48" s="49"/>
      <c r="MPG48" s="49"/>
      <c r="MPH48" s="49"/>
      <c r="MPI48" s="49"/>
      <c r="MPJ48" s="49"/>
      <c r="MPK48" s="49"/>
      <c r="MPL48" s="49"/>
      <c r="MPM48" s="49"/>
      <c r="MPN48" s="49"/>
      <c r="MPO48" s="49"/>
      <c r="MPP48" s="49"/>
      <c r="MPQ48" s="49"/>
      <c r="MPR48" s="49"/>
      <c r="MPS48" s="49"/>
      <c r="MPT48" s="49"/>
      <c r="MPU48" s="49"/>
      <c r="MPV48" s="49"/>
      <c r="MPW48" s="49"/>
      <c r="MPX48" s="49"/>
      <c r="MPY48" s="49"/>
      <c r="MPZ48" s="49"/>
      <c r="MQA48" s="49"/>
      <c r="MQB48" s="49"/>
      <c r="MQC48" s="49"/>
      <c r="MQD48" s="49"/>
      <c r="MQE48" s="49"/>
      <c r="MQF48" s="49"/>
      <c r="MQG48" s="49"/>
      <c r="MQH48" s="49"/>
      <c r="MQI48" s="49"/>
      <c r="MQJ48" s="49"/>
      <c r="MQK48" s="49"/>
      <c r="MQL48" s="49"/>
      <c r="MQM48" s="49"/>
      <c r="MQN48" s="49"/>
      <c r="MQO48" s="49"/>
      <c r="MQP48" s="49"/>
      <c r="MQQ48" s="49"/>
      <c r="MQR48" s="49"/>
      <c r="MQS48" s="49"/>
      <c r="MQT48" s="49"/>
      <c r="MQU48" s="49"/>
      <c r="MQV48" s="49"/>
      <c r="MQW48" s="49"/>
      <c r="MQX48" s="49"/>
      <c r="MQY48" s="49"/>
      <c r="MQZ48" s="49"/>
      <c r="MRA48" s="49"/>
      <c r="MRB48" s="49"/>
      <c r="MRC48" s="49"/>
      <c r="MRD48" s="49"/>
      <c r="MRE48" s="49"/>
      <c r="MRF48" s="49"/>
      <c r="MRG48" s="49"/>
      <c r="MRH48" s="49"/>
      <c r="MRI48" s="49"/>
      <c r="MRJ48" s="49"/>
      <c r="MRK48" s="49"/>
      <c r="MRL48" s="49"/>
      <c r="MRM48" s="49"/>
      <c r="MRN48" s="49"/>
      <c r="MRO48" s="49"/>
      <c r="MRP48" s="49"/>
      <c r="MRQ48" s="49"/>
      <c r="MRR48" s="49"/>
      <c r="MRS48" s="49"/>
      <c r="MRT48" s="49"/>
      <c r="MRU48" s="49"/>
      <c r="MRV48" s="49"/>
      <c r="MRW48" s="49"/>
      <c r="MRX48" s="49"/>
      <c r="MRY48" s="49"/>
      <c r="MRZ48" s="49"/>
      <c r="MSA48" s="49"/>
      <c r="MSB48" s="49"/>
      <c r="MSC48" s="49"/>
      <c r="MSD48" s="49"/>
      <c r="MSE48" s="49"/>
      <c r="MSF48" s="49"/>
      <c r="MSG48" s="49"/>
      <c r="MSH48" s="49"/>
      <c r="MSI48" s="49"/>
      <c r="MSJ48" s="49"/>
      <c r="MSK48" s="49"/>
      <c r="MSL48" s="49"/>
      <c r="MSM48" s="49"/>
      <c r="MSN48" s="49"/>
      <c r="MSO48" s="49"/>
      <c r="MSP48" s="49"/>
      <c r="MSQ48" s="49"/>
      <c r="MSR48" s="49"/>
      <c r="MSS48" s="49"/>
      <c r="MST48" s="49"/>
      <c r="MSU48" s="49"/>
      <c r="MSV48" s="49"/>
      <c r="MSW48" s="49"/>
      <c r="MSX48" s="49"/>
      <c r="MSY48" s="49"/>
      <c r="MSZ48" s="49"/>
      <c r="MTA48" s="49"/>
      <c r="MTB48" s="49"/>
      <c r="MTC48" s="49"/>
      <c r="MTD48" s="49"/>
      <c r="MTE48" s="49"/>
      <c r="MTF48" s="49"/>
      <c r="MTG48" s="49"/>
      <c r="MTH48" s="49"/>
      <c r="MTI48" s="49"/>
      <c r="MTJ48" s="49"/>
      <c r="MTK48" s="49"/>
      <c r="MTL48" s="49"/>
      <c r="MTM48" s="49"/>
      <c r="MTN48" s="49"/>
      <c r="MTO48" s="49"/>
      <c r="MTP48" s="49"/>
      <c r="MTQ48" s="49"/>
      <c r="MTR48" s="49"/>
      <c r="MTS48" s="49"/>
      <c r="MTT48" s="49"/>
      <c r="MTU48" s="49"/>
      <c r="MTV48" s="49"/>
      <c r="MTW48" s="49"/>
      <c r="MTX48" s="49"/>
      <c r="MTY48" s="49"/>
      <c r="MTZ48" s="49"/>
      <c r="MUA48" s="49"/>
      <c r="MUB48" s="49"/>
      <c r="MUC48" s="49"/>
      <c r="MUD48" s="49"/>
      <c r="MUE48" s="49"/>
      <c r="MUF48" s="49"/>
      <c r="MUG48" s="49"/>
      <c r="MUH48" s="49"/>
      <c r="MUI48" s="49"/>
      <c r="MUJ48" s="49"/>
      <c r="MUK48" s="49"/>
      <c r="MUL48" s="49"/>
      <c r="MUM48" s="49"/>
      <c r="MUN48" s="49"/>
      <c r="MUO48" s="49"/>
      <c r="MUP48" s="49"/>
      <c r="MUQ48" s="49"/>
      <c r="MUR48" s="49"/>
      <c r="MUS48" s="49"/>
      <c r="MUT48" s="49"/>
      <c r="MUU48" s="49"/>
      <c r="MUV48" s="49"/>
      <c r="MUW48" s="49"/>
      <c r="MUX48" s="49"/>
      <c r="MUY48" s="49"/>
      <c r="MUZ48" s="49"/>
      <c r="MVA48" s="49"/>
      <c r="MVB48" s="49"/>
      <c r="MVC48" s="49"/>
      <c r="MVD48" s="49"/>
      <c r="MVE48" s="49"/>
      <c r="MVF48" s="49"/>
      <c r="MVG48" s="49"/>
      <c r="MVH48" s="49"/>
      <c r="MVI48" s="49"/>
      <c r="MVJ48" s="49"/>
      <c r="MVK48" s="49"/>
      <c r="MVL48" s="49"/>
      <c r="MVM48" s="49"/>
      <c r="MVN48" s="49"/>
      <c r="MVO48" s="49"/>
      <c r="MVP48" s="49"/>
      <c r="MVQ48" s="49"/>
      <c r="MVR48" s="49"/>
      <c r="MVS48" s="49"/>
      <c r="MVT48" s="49"/>
      <c r="MVU48" s="49"/>
      <c r="MVV48" s="49"/>
      <c r="MVW48" s="49"/>
      <c r="MVX48" s="49"/>
      <c r="MVY48" s="49"/>
      <c r="MVZ48" s="49"/>
      <c r="MWA48" s="49"/>
      <c r="MWB48" s="49"/>
      <c r="MWC48" s="49"/>
      <c r="MWD48" s="49"/>
      <c r="MWE48" s="49"/>
      <c r="MWF48" s="49"/>
      <c r="MWG48" s="49"/>
      <c r="MWH48" s="49"/>
      <c r="MWI48" s="49"/>
      <c r="MWJ48" s="49"/>
      <c r="MWK48" s="49"/>
      <c r="MWL48" s="49"/>
      <c r="MWM48" s="49"/>
      <c r="MWN48" s="49"/>
      <c r="MWO48" s="49"/>
      <c r="MWP48" s="49"/>
      <c r="MWQ48" s="49"/>
      <c r="MWR48" s="49"/>
      <c r="MWS48" s="49"/>
      <c r="MWT48" s="49"/>
      <c r="MWU48" s="49"/>
      <c r="MWV48" s="49"/>
      <c r="MWW48" s="49"/>
      <c r="MWX48" s="49"/>
      <c r="MWY48" s="49"/>
      <c r="MWZ48" s="49"/>
      <c r="MXA48" s="49"/>
      <c r="MXB48" s="49"/>
      <c r="MXC48" s="49"/>
      <c r="MXD48" s="49"/>
      <c r="MXE48" s="49"/>
      <c r="MXF48" s="49"/>
      <c r="MXG48" s="49"/>
      <c r="MXH48" s="49"/>
      <c r="MXI48" s="49"/>
      <c r="MXJ48" s="49"/>
      <c r="MXK48" s="49"/>
      <c r="MXL48" s="49"/>
      <c r="MXM48" s="49"/>
      <c r="MXN48" s="49"/>
      <c r="MXO48" s="49"/>
      <c r="MXP48" s="49"/>
      <c r="MXQ48" s="49"/>
      <c r="MXR48" s="49"/>
      <c r="MXS48" s="49"/>
      <c r="MXT48" s="49"/>
      <c r="MXU48" s="49"/>
      <c r="MXV48" s="49"/>
      <c r="MXW48" s="49"/>
      <c r="MXX48" s="49"/>
      <c r="MXY48" s="49"/>
      <c r="MXZ48" s="49"/>
      <c r="MYA48" s="49"/>
      <c r="MYB48" s="49"/>
      <c r="MYC48" s="49"/>
      <c r="MYD48" s="49"/>
      <c r="MYE48" s="49"/>
      <c r="MYF48" s="49"/>
      <c r="MYG48" s="49"/>
      <c r="MYH48" s="49"/>
      <c r="MYI48" s="49"/>
      <c r="MYJ48" s="49"/>
      <c r="MYK48" s="49"/>
      <c r="MYL48" s="49"/>
      <c r="MYM48" s="49"/>
      <c r="MYN48" s="49"/>
      <c r="MYO48" s="49"/>
      <c r="MYP48" s="49"/>
      <c r="MYQ48" s="49"/>
      <c r="MYR48" s="49"/>
      <c r="MYS48" s="49"/>
      <c r="MYT48" s="49"/>
      <c r="MYU48" s="49"/>
      <c r="MYV48" s="49"/>
      <c r="MYW48" s="49"/>
      <c r="MYX48" s="49"/>
      <c r="MYY48" s="49"/>
      <c r="MYZ48" s="49"/>
      <c r="MZA48" s="49"/>
      <c r="MZB48" s="49"/>
      <c r="MZC48" s="49"/>
      <c r="MZD48" s="49"/>
      <c r="MZE48" s="49"/>
      <c r="MZF48" s="49"/>
      <c r="MZG48" s="49"/>
      <c r="MZH48" s="49"/>
      <c r="MZI48" s="49"/>
      <c r="MZJ48" s="49"/>
      <c r="MZK48" s="49"/>
      <c r="MZL48" s="49"/>
      <c r="MZM48" s="49"/>
      <c r="MZN48" s="49"/>
      <c r="MZO48" s="49"/>
      <c r="MZP48" s="49"/>
      <c r="MZQ48" s="49"/>
      <c r="MZR48" s="49"/>
      <c r="MZS48" s="49"/>
      <c r="MZT48" s="49"/>
      <c r="MZU48" s="49"/>
      <c r="MZV48" s="49"/>
      <c r="MZW48" s="49"/>
      <c r="MZX48" s="49"/>
      <c r="MZY48" s="49"/>
      <c r="MZZ48" s="49"/>
      <c r="NAA48" s="49"/>
      <c r="NAB48" s="49"/>
      <c r="NAC48" s="49"/>
      <c r="NAD48" s="49"/>
      <c r="NAE48" s="49"/>
      <c r="NAF48" s="49"/>
      <c r="NAG48" s="49"/>
      <c r="NAH48" s="49"/>
      <c r="NAI48" s="49"/>
      <c r="NAJ48" s="49"/>
      <c r="NAK48" s="49"/>
      <c r="NAL48" s="49"/>
      <c r="NAM48" s="49"/>
      <c r="NAN48" s="49"/>
      <c r="NAO48" s="49"/>
      <c r="NAP48" s="49"/>
      <c r="NAQ48" s="49"/>
      <c r="NAR48" s="49"/>
      <c r="NAS48" s="49"/>
      <c r="NAT48" s="49"/>
      <c r="NAU48" s="49"/>
      <c r="NAV48" s="49"/>
      <c r="NAW48" s="49"/>
      <c r="NAX48" s="49"/>
      <c r="NAY48" s="49"/>
      <c r="NAZ48" s="49"/>
      <c r="NBA48" s="49"/>
      <c r="NBB48" s="49"/>
      <c r="NBC48" s="49"/>
      <c r="NBD48" s="49"/>
      <c r="NBE48" s="49"/>
      <c r="NBF48" s="49"/>
      <c r="NBG48" s="49"/>
      <c r="NBH48" s="49"/>
      <c r="NBI48" s="49"/>
      <c r="NBJ48" s="49"/>
      <c r="NBK48" s="49"/>
      <c r="NBL48" s="49"/>
      <c r="NBM48" s="49"/>
      <c r="NBN48" s="49"/>
      <c r="NBO48" s="49"/>
      <c r="NBP48" s="49"/>
      <c r="NBQ48" s="49"/>
      <c r="NBR48" s="49"/>
      <c r="NBS48" s="49"/>
      <c r="NBT48" s="49"/>
      <c r="NBU48" s="49"/>
      <c r="NBV48" s="49"/>
      <c r="NBW48" s="49"/>
      <c r="NBX48" s="49"/>
      <c r="NBY48" s="49"/>
      <c r="NBZ48" s="49"/>
      <c r="NCA48" s="49"/>
      <c r="NCB48" s="49"/>
      <c r="NCC48" s="49"/>
      <c r="NCD48" s="49"/>
      <c r="NCE48" s="49"/>
      <c r="NCF48" s="49"/>
      <c r="NCG48" s="49"/>
      <c r="NCH48" s="49"/>
      <c r="NCI48" s="49"/>
      <c r="NCJ48" s="49"/>
      <c r="NCK48" s="49"/>
      <c r="NCL48" s="49"/>
      <c r="NCM48" s="49"/>
      <c r="NCN48" s="49"/>
      <c r="NCO48" s="49"/>
      <c r="NCP48" s="49"/>
      <c r="NCQ48" s="49"/>
      <c r="NCR48" s="49"/>
      <c r="NCS48" s="49"/>
      <c r="NCT48" s="49"/>
      <c r="NCU48" s="49"/>
      <c r="NCV48" s="49"/>
      <c r="NCW48" s="49"/>
      <c r="NCX48" s="49"/>
      <c r="NCY48" s="49"/>
      <c r="NCZ48" s="49"/>
      <c r="NDA48" s="49"/>
      <c r="NDB48" s="49"/>
      <c r="NDC48" s="49"/>
      <c r="NDD48" s="49"/>
      <c r="NDE48" s="49"/>
      <c r="NDF48" s="49"/>
      <c r="NDG48" s="49"/>
      <c r="NDH48" s="49"/>
      <c r="NDI48" s="49"/>
      <c r="NDJ48" s="49"/>
      <c r="NDK48" s="49"/>
      <c r="NDL48" s="49"/>
      <c r="NDM48" s="49"/>
      <c r="NDN48" s="49"/>
      <c r="NDO48" s="49"/>
      <c r="NDP48" s="49"/>
      <c r="NDQ48" s="49"/>
      <c r="NDR48" s="49"/>
      <c r="NDS48" s="49"/>
      <c r="NDT48" s="49"/>
      <c r="NDU48" s="49"/>
      <c r="NDV48" s="49"/>
      <c r="NDW48" s="49"/>
      <c r="NDX48" s="49"/>
      <c r="NDY48" s="49"/>
      <c r="NDZ48" s="49"/>
      <c r="NEA48" s="49"/>
      <c r="NEB48" s="49"/>
      <c r="NEC48" s="49"/>
      <c r="NED48" s="49"/>
      <c r="NEE48" s="49"/>
      <c r="NEF48" s="49"/>
      <c r="NEG48" s="49"/>
      <c r="NEH48" s="49"/>
      <c r="NEI48" s="49"/>
      <c r="NEJ48" s="49"/>
      <c r="NEK48" s="49"/>
      <c r="NEL48" s="49"/>
      <c r="NEM48" s="49"/>
      <c r="NEN48" s="49"/>
      <c r="NEO48" s="49"/>
      <c r="NEP48" s="49"/>
      <c r="NEQ48" s="49"/>
      <c r="NER48" s="49"/>
      <c r="NES48" s="49"/>
      <c r="NET48" s="49"/>
      <c r="NEU48" s="49"/>
      <c r="NEV48" s="49"/>
      <c r="NEW48" s="49"/>
      <c r="NEX48" s="49"/>
      <c r="NEY48" s="49"/>
      <c r="NEZ48" s="49"/>
      <c r="NFA48" s="49"/>
      <c r="NFB48" s="49"/>
      <c r="NFC48" s="49"/>
      <c r="NFD48" s="49"/>
      <c r="NFE48" s="49"/>
      <c r="NFF48" s="49"/>
      <c r="NFG48" s="49"/>
      <c r="NFH48" s="49"/>
      <c r="NFI48" s="49"/>
      <c r="NFJ48" s="49"/>
      <c r="NFK48" s="49"/>
      <c r="NFL48" s="49"/>
      <c r="NFM48" s="49"/>
      <c r="NFN48" s="49"/>
      <c r="NFO48" s="49"/>
      <c r="NFP48" s="49"/>
      <c r="NFQ48" s="49"/>
      <c r="NFR48" s="49"/>
      <c r="NFS48" s="49"/>
      <c r="NFT48" s="49"/>
      <c r="NFU48" s="49"/>
      <c r="NFV48" s="49"/>
      <c r="NFW48" s="49"/>
      <c r="NFX48" s="49"/>
      <c r="NFY48" s="49"/>
      <c r="NFZ48" s="49"/>
      <c r="NGA48" s="49"/>
      <c r="NGB48" s="49"/>
      <c r="NGC48" s="49"/>
      <c r="NGD48" s="49"/>
      <c r="NGE48" s="49"/>
      <c r="NGF48" s="49"/>
      <c r="NGG48" s="49"/>
      <c r="NGH48" s="49"/>
      <c r="NGI48" s="49"/>
      <c r="NGJ48" s="49"/>
      <c r="NGK48" s="49"/>
      <c r="NGL48" s="49"/>
      <c r="NGM48" s="49"/>
      <c r="NGN48" s="49"/>
      <c r="NGO48" s="49"/>
      <c r="NGP48" s="49"/>
      <c r="NGQ48" s="49"/>
      <c r="NGR48" s="49"/>
      <c r="NGS48" s="49"/>
      <c r="NGT48" s="49"/>
      <c r="NGU48" s="49"/>
      <c r="NGV48" s="49"/>
      <c r="NGW48" s="49"/>
      <c r="NGX48" s="49"/>
      <c r="NGY48" s="49"/>
      <c r="NGZ48" s="49"/>
      <c r="NHA48" s="49"/>
      <c r="NHB48" s="49"/>
      <c r="NHC48" s="49"/>
      <c r="NHD48" s="49"/>
      <c r="NHE48" s="49"/>
      <c r="NHF48" s="49"/>
      <c r="NHG48" s="49"/>
      <c r="NHH48" s="49"/>
      <c r="NHI48" s="49"/>
      <c r="NHJ48" s="49"/>
      <c r="NHK48" s="49"/>
      <c r="NHL48" s="49"/>
      <c r="NHM48" s="49"/>
      <c r="NHN48" s="49"/>
      <c r="NHO48" s="49"/>
      <c r="NHP48" s="49"/>
      <c r="NHQ48" s="49"/>
      <c r="NHR48" s="49"/>
      <c r="NHS48" s="49"/>
      <c r="NHT48" s="49"/>
      <c r="NHU48" s="49"/>
      <c r="NHV48" s="49"/>
      <c r="NHW48" s="49"/>
      <c r="NHX48" s="49"/>
      <c r="NHY48" s="49"/>
      <c r="NHZ48" s="49"/>
      <c r="NIA48" s="49"/>
      <c r="NIB48" s="49"/>
      <c r="NIC48" s="49"/>
      <c r="NID48" s="49"/>
      <c r="NIE48" s="49"/>
      <c r="NIF48" s="49"/>
      <c r="NIG48" s="49"/>
      <c r="NIH48" s="49"/>
      <c r="NII48" s="49"/>
      <c r="NIJ48" s="49"/>
      <c r="NIK48" s="49"/>
      <c r="NIL48" s="49"/>
      <c r="NIM48" s="49"/>
      <c r="NIN48" s="49"/>
      <c r="NIO48" s="49"/>
      <c r="NIP48" s="49"/>
      <c r="NIQ48" s="49"/>
      <c r="NIR48" s="49"/>
      <c r="NIS48" s="49"/>
      <c r="NIT48" s="49"/>
      <c r="NIU48" s="49"/>
      <c r="NIV48" s="49"/>
      <c r="NIW48" s="49"/>
      <c r="NIX48" s="49"/>
      <c r="NIY48" s="49"/>
      <c r="NIZ48" s="49"/>
      <c r="NJA48" s="49"/>
      <c r="NJB48" s="49"/>
      <c r="NJC48" s="49"/>
      <c r="NJD48" s="49"/>
      <c r="NJE48" s="49"/>
      <c r="NJF48" s="49"/>
      <c r="NJG48" s="49"/>
      <c r="NJH48" s="49"/>
      <c r="NJI48" s="49"/>
      <c r="NJJ48" s="49"/>
      <c r="NJK48" s="49"/>
      <c r="NJL48" s="49"/>
      <c r="NJM48" s="49"/>
      <c r="NJN48" s="49"/>
      <c r="NJO48" s="49"/>
      <c r="NJP48" s="49"/>
      <c r="NJQ48" s="49"/>
      <c r="NJR48" s="49"/>
      <c r="NJS48" s="49"/>
      <c r="NJT48" s="49"/>
      <c r="NJU48" s="49"/>
      <c r="NJV48" s="49"/>
      <c r="NJW48" s="49"/>
      <c r="NJX48" s="49"/>
      <c r="NJY48" s="49"/>
      <c r="NJZ48" s="49"/>
      <c r="NKA48" s="49"/>
      <c r="NKB48" s="49"/>
      <c r="NKC48" s="49"/>
      <c r="NKD48" s="49"/>
      <c r="NKE48" s="49"/>
      <c r="NKF48" s="49"/>
      <c r="NKG48" s="49"/>
      <c r="NKH48" s="49"/>
      <c r="NKI48" s="49"/>
      <c r="NKJ48" s="49"/>
      <c r="NKK48" s="49"/>
      <c r="NKL48" s="49"/>
      <c r="NKM48" s="49"/>
      <c r="NKN48" s="49"/>
      <c r="NKO48" s="49"/>
      <c r="NKP48" s="49"/>
      <c r="NKQ48" s="49"/>
      <c r="NKR48" s="49"/>
      <c r="NKS48" s="49"/>
      <c r="NKT48" s="49"/>
      <c r="NKU48" s="49"/>
      <c r="NKV48" s="49"/>
      <c r="NKW48" s="49"/>
      <c r="NKX48" s="49"/>
      <c r="NKY48" s="49"/>
      <c r="NKZ48" s="49"/>
      <c r="NLA48" s="49"/>
      <c r="NLB48" s="49"/>
      <c r="NLC48" s="49"/>
      <c r="NLD48" s="49"/>
      <c r="NLE48" s="49"/>
      <c r="NLF48" s="49"/>
      <c r="NLG48" s="49"/>
      <c r="NLH48" s="49"/>
      <c r="NLI48" s="49"/>
      <c r="NLJ48" s="49"/>
      <c r="NLK48" s="49"/>
      <c r="NLL48" s="49"/>
      <c r="NLM48" s="49"/>
      <c r="NLN48" s="49"/>
      <c r="NLO48" s="49"/>
      <c r="NLP48" s="49"/>
      <c r="NLQ48" s="49"/>
      <c r="NLR48" s="49"/>
      <c r="NLS48" s="49"/>
      <c r="NLT48" s="49"/>
      <c r="NLU48" s="49"/>
      <c r="NLV48" s="49"/>
      <c r="NLW48" s="49"/>
      <c r="NLX48" s="49"/>
      <c r="NLY48" s="49"/>
      <c r="NLZ48" s="49"/>
      <c r="NMA48" s="49"/>
      <c r="NMB48" s="49"/>
      <c r="NMC48" s="49"/>
      <c r="NMD48" s="49"/>
      <c r="NME48" s="49"/>
      <c r="NMF48" s="49"/>
      <c r="NMG48" s="49"/>
      <c r="NMH48" s="49"/>
      <c r="NMI48" s="49"/>
      <c r="NMJ48" s="49"/>
      <c r="NMK48" s="49"/>
      <c r="NML48" s="49"/>
      <c r="NMM48" s="49"/>
      <c r="NMN48" s="49"/>
      <c r="NMO48" s="49"/>
      <c r="NMP48" s="49"/>
      <c r="NMQ48" s="49"/>
      <c r="NMR48" s="49"/>
      <c r="NMS48" s="49"/>
      <c r="NMT48" s="49"/>
      <c r="NMU48" s="49"/>
      <c r="NMV48" s="49"/>
      <c r="NMW48" s="49"/>
      <c r="NMX48" s="49"/>
      <c r="NMY48" s="49"/>
      <c r="NMZ48" s="49"/>
      <c r="NNA48" s="49"/>
      <c r="NNB48" s="49"/>
      <c r="NNC48" s="49"/>
      <c r="NND48" s="49"/>
      <c r="NNE48" s="49"/>
      <c r="NNF48" s="49"/>
      <c r="NNG48" s="49"/>
      <c r="NNH48" s="49"/>
      <c r="NNI48" s="49"/>
      <c r="NNJ48" s="49"/>
      <c r="NNK48" s="49"/>
      <c r="NNL48" s="49"/>
      <c r="NNM48" s="49"/>
      <c r="NNN48" s="49"/>
      <c r="NNO48" s="49"/>
      <c r="NNP48" s="49"/>
      <c r="NNQ48" s="49"/>
      <c r="NNR48" s="49"/>
      <c r="NNS48" s="49"/>
      <c r="NNT48" s="49"/>
      <c r="NNU48" s="49"/>
      <c r="NNV48" s="49"/>
      <c r="NNW48" s="49"/>
      <c r="NNX48" s="49"/>
      <c r="NNY48" s="49"/>
      <c r="NNZ48" s="49"/>
      <c r="NOA48" s="49"/>
      <c r="NOB48" s="49"/>
      <c r="NOC48" s="49"/>
      <c r="NOD48" s="49"/>
      <c r="NOE48" s="49"/>
      <c r="NOF48" s="49"/>
      <c r="NOG48" s="49"/>
      <c r="NOH48" s="49"/>
      <c r="NOI48" s="49"/>
      <c r="NOJ48" s="49"/>
      <c r="NOK48" s="49"/>
      <c r="NOL48" s="49"/>
      <c r="NOM48" s="49"/>
      <c r="NON48" s="49"/>
      <c r="NOO48" s="49"/>
      <c r="NOP48" s="49"/>
      <c r="NOQ48" s="49"/>
      <c r="NOR48" s="49"/>
      <c r="NOS48" s="49"/>
      <c r="NOT48" s="49"/>
      <c r="NOU48" s="49"/>
      <c r="NOV48" s="49"/>
      <c r="NOW48" s="49"/>
      <c r="NOX48" s="49"/>
      <c r="NOY48" s="49"/>
      <c r="NOZ48" s="49"/>
      <c r="NPA48" s="49"/>
      <c r="NPB48" s="49"/>
      <c r="NPC48" s="49"/>
      <c r="NPD48" s="49"/>
      <c r="NPE48" s="49"/>
      <c r="NPF48" s="49"/>
      <c r="NPG48" s="49"/>
      <c r="NPH48" s="49"/>
      <c r="NPI48" s="49"/>
      <c r="NPJ48" s="49"/>
      <c r="NPK48" s="49"/>
      <c r="NPL48" s="49"/>
      <c r="NPM48" s="49"/>
      <c r="NPN48" s="49"/>
      <c r="NPO48" s="49"/>
      <c r="NPP48" s="49"/>
      <c r="NPQ48" s="49"/>
      <c r="NPR48" s="49"/>
      <c r="NPS48" s="49"/>
      <c r="NPT48" s="49"/>
      <c r="NPU48" s="49"/>
      <c r="NPV48" s="49"/>
      <c r="NPW48" s="49"/>
      <c r="NPX48" s="49"/>
      <c r="NPY48" s="49"/>
      <c r="NPZ48" s="49"/>
      <c r="NQA48" s="49"/>
      <c r="NQB48" s="49"/>
      <c r="NQC48" s="49"/>
      <c r="NQD48" s="49"/>
      <c r="NQE48" s="49"/>
      <c r="NQF48" s="49"/>
      <c r="NQG48" s="49"/>
      <c r="NQH48" s="49"/>
      <c r="NQI48" s="49"/>
      <c r="NQJ48" s="49"/>
      <c r="NQK48" s="49"/>
      <c r="NQL48" s="49"/>
      <c r="NQM48" s="49"/>
      <c r="NQN48" s="49"/>
      <c r="NQO48" s="49"/>
      <c r="NQP48" s="49"/>
      <c r="NQQ48" s="49"/>
      <c r="NQR48" s="49"/>
      <c r="NQS48" s="49"/>
      <c r="NQT48" s="49"/>
      <c r="NQU48" s="49"/>
      <c r="NQV48" s="49"/>
      <c r="NQW48" s="49"/>
      <c r="NQX48" s="49"/>
      <c r="NQY48" s="49"/>
      <c r="NQZ48" s="49"/>
      <c r="NRA48" s="49"/>
      <c r="NRB48" s="49"/>
      <c r="NRC48" s="49"/>
      <c r="NRD48" s="49"/>
      <c r="NRE48" s="49"/>
      <c r="NRF48" s="49"/>
      <c r="NRG48" s="49"/>
      <c r="NRH48" s="49"/>
      <c r="NRI48" s="49"/>
      <c r="NRJ48" s="49"/>
      <c r="NRK48" s="49"/>
      <c r="NRL48" s="49"/>
      <c r="NRM48" s="49"/>
      <c r="NRN48" s="49"/>
      <c r="NRO48" s="49"/>
      <c r="NRP48" s="49"/>
      <c r="NRQ48" s="49"/>
      <c r="NRR48" s="49"/>
      <c r="NRS48" s="49"/>
      <c r="NRT48" s="49"/>
      <c r="NRU48" s="49"/>
      <c r="NRV48" s="49"/>
      <c r="NRW48" s="49"/>
      <c r="NRX48" s="49"/>
      <c r="NRY48" s="49"/>
      <c r="NRZ48" s="49"/>
      <c r="NSA48" s="49"/>
      <c r="NSB48" s="49"/>
      <c r="NSC48" s="49"/>
      <c r="NSD48" s="49"/>
      <c r="NSE48" s="49"/>
      <c r="NSF48" s="49"/>
      <c r="NSG48" s="49"/>
      <c r="NSH48" s="49"/>
      <c r="NSI48" s="49"/>
      <c r="NSJ48" s="49"/>
      <c r="NSK48" s="49"/>
      <c r="NSL48" s="49"/>
      <c r="NSM48" s="49"/>
      <c r="NSN48" s="49"/>
      <c r="NSO48" s="49"/>
      <c r="NSP48" s="49"/>
      <c r="NSQ48" s="49"/>
      <c r="NSR48" s="49"/>
      <c r="NSS48" s="49"/>
      <c r="NST48" s="49"/>
      <c r="NSU48" s="49"/>
      <c r="NSV48" s="49"/>
      <c r="NSW48" s="49"/>
      <c r="NSX48" s="49"/>
      <c r="NSY48" s="49"/>
      <c r="NSZ48" s="49"/>
      <c r="NTA48" s="49"/>
      <c r="NTB48" s="49"/>
      <c r="NTC48" s="49"/>
      <c r="NTD48" s="49"/>
      <c r="NTE48" s="49"/>
      <c r="NTF48" s="49"/>
      <c r="NTG48" s="49"/>
      <c r="NTH48" s="49"/>
      <c r="NTI48" s="49"/>
      <c r="NTJ48" s="49"/>
      <c r="NTK48" s="49"/>
      <c r="NTL48" s="49"/>
      <c r="NTM48" s="49"/>
      <c r="NTN48" s="49"/>
      <c r="NTO48" s="49"/>
      <c r="NTP48" s="49"/>
      <c r="NTQ48" s="49"/>
      <c r="NTR48" s="49"/>
      <c r="NTS48" s="49"/>
      <c r="NTT48" s="49"/>
      <c r="NTU48" s="49"/>
      <c r="NTV48" s="49"/>
      <c r="NTW48" s="49"/>
      <c r="NTX48" s="49"/>
      <c r="NTY48" s="49"/>
      <c r="NTZ48" s="49"/>
      <c r="NUA48" s="49"/>
      <c r="NUB48" s="49"/>
      <c r="NUC48" s="49"/>
      <c r="NUD48" s="49"/>
      <c r="NUE48" s="49"/>
      <c r="NUF48" s="49"/>
      <c r="NUG48" s="49"/>
      <c r="NUH48" s="49"/>
      <c r="NUI48" s="49"/>
      <c r="NUJ48" s="49"/>
      <c r="NUK48" s="49"/>
      <c r="NUL48" s="49"/>
      <c r="NUM48" s="49"/>
      <c r="NUN48" s="49"/>
      <c r="NUO48" s="49"/>
      <c r="NUP48" s="49"/>
      <c r="NUQ48" s="49"/>
      <c r="NUR48" s="49"/>
      <c r="NUS48" s="49"/>
      <c r="NUT48" s="49"/>
      <c r="NUU48" s="49"/>
      <c r="NUV48" s="49"/>
      <c r="NUW48" s="49"/>
      <c r="NUX48" s="49"/>
      <c r="NUY48" s="49"/>
      <c r="NUZ48" s="49"/>
      <c r="NVA48" s="49"/>
      <c r="NVB48" s="49"/>
      <c r="NVC48" s="49"/>
      <c r="NVD48" s="49"/>
      <c r="NVE48" s="49"/>
      <c r="NVF48" s="49"/>
      <c r="NVG48" s="49"/>
      <c r="NVH48" s="49"/>
      <c r="NVI48" s="49"/>
      <c r="NVJ48" s="49"/>
      <c r="NVK48" s="49"/>
      <c r="NVL48" s="49"/>
      <c r="NVM48" s="49"/>
      <c r="NVN48" s="49"/>
      <c r="NVO48" s="49"/>
      <c r="NVP48" s="49"/>
      <c r="NVQ48" s="49"/>
      <c r="NVR48" s="49"/>
      <c r="NVS48" s="49"/>
      <c r="NVT48" s="49"/>
      <c r="NVU48" s="49"/>
      <c r="NVV48" s="49"/>
      <c r="NVW48" s="49"/>
      <c r="NVX48" s="49"/>
      <c r="NVY48" s="49"/>
      <c r="NVZ48" s="49"/>
      <c r="NWA48" s="49"/>
      <c r="NWB48" s="49"/>
      <c r="NWC48" s="49"/>
      <c r="NWD48" s="49"/>
      <c r="NWE48" s="49"/>
      <c r="NWF48" s="49"/>
      <c r="NWG48" s="49"/>
      <c r="NWH48" s="49"/>
      <c r="NWI48" s="49"/>
      <c r="NWJ48" s="49"/>
      <c r="NWK48" s="49"/>
      <c r="NWL48" s="49"/>
      <c r="NWM48" s="49"/>
      <c r="NWN48" s="49"/>
      <c r="NWO48" s="49"/>
      <c r="NWP48" s="49"/>
      <c r="NWQ48" s="49"/>
      <c r="NWR48" s="49"/>
      <c r="NWS48" s="49"/>
      <c r="NWT48" s="49"/>
      <c r="NWU48" s="49"/>
      <c r="NWV48" s="49"/>
      <c r="NWW48" s="49"/>
      <c r="NWX48" s="49"/>
      <c r="NWY48" s="49"/>
      <c r="NWZ48" s="49"/>
      <c r="NXA48" s="49"/>
      <c r="NXB48" s="49"/>
      <c r="NXC48" s="49"/>
      <c r="NXD48" s="49"/>
      <c r="NXE48" s="49"/>
      <c r="NXF48" s="49"/>
      <c r="NXG48" s="49"/>
      <c r="NXH48" s="49"/>
      <c r="NXI48" s="49"/>
      <c r="NXJ48" s="49"/>
      <c r="NXK48" s="49"/>
      <c r="NXL48" s="49"/>
      <c r="NXM48" s="49"/>
      <c r="NXN48" s="49"/>
      <c r="NXO48" s="49"/>
      <c r="NXP48" s="49"/>
      <c r="NXQ48" s="49"/>
      <c r="NXR48" s="49"/>
      <c r="NXS48" s="49"/>
      <c r="NXT48" s="49"/>
      <c r="NXU48" s="49"/>
      <c r="NXV48" s="49"/>
      <c r="NXW48" s="49"/>
      <c r="NXX48" s="49"/>
      <c r="NXY48" s="49"/>
      <c r="NXZ48" s="49"/>
      <c r="NYA48" s="49"/>
      <c r="NYB48" s="49"/>
      <c r="NYC48" s="49"/>
      <c r="NYD48" s="49"/>
      <c r="NYE48" s="49"/>
      <c r="NYF48" s="49"/>
      <c r="NYG48" s="49"/>
      <c r="NYH48" s="49"/>
      <c r="NYI48" s="49"/>
      <c r="NYJ48" s="49"/>
      <c r="NYK48" s="49"/>
      <c r="NYL48" s="49"/>
      <c r="NYM48" s="49"/>
      <c r="NYN48" s="49"/>
      <c r="NYO48" s="49"/>
      <c r="NYP48" s="49"/>
      <c r="NYQ48" s="49"/>
      <c r="NYR48" s="49"/>
      <c r="NYS48" s="49"/>
      <c r="NYT48" s="49"/>
      <c r="NYU48" s="49"/>
      <c r="NYV48" s="49"/>
      <c r="NYW48" s="49"/>
      <c r="NYX48" s="49"/>
      <c r="NYY48" s="49"/>
      <c r="NYZ48" s="49"/>
      <c r="NZA48" s="49"/>
      <c r="NZB48" s="49"/>
      <c r="NZC48" s="49"/>
      <c r="NZD48" s="49"/>
      <c r="NZE48" s="49"/>
      <c r="NZF48" s="49"/>
      <c r="NZG48" s="49"/>
      <c r="NZH48" s="49"/>
      <c r="NZI48" s="49"/>
      <c r="NZJ48" s="49"/>
      <c r="NZK48" s="49"/>
      <c r="NZL48" s="49"/>
      <c r="NZM48" s="49"/>
      <c r="NZN48" s="49"/>
      <c r="NZO48" s="49"/>
      <c r="NZP48" s="49"/>
      <c r="NZQ48" s="49"/>
      <c r="NZR48" s="49"/>
      <c r="NZS48" s="49"/>
      <c r="NZT48" s="49"/>
      <c r="NZU48" s="49"/>
      <c r="NZV48" s="49"/>
      <c r="NZW48" s="49"/>
      <c r="NZX48" s="49"/>
      <c r="NZY48" s="49"/>
      <c r="NZZ48" s="49"/>
      <c r="OAA48" s="49"/>
      <c r="OAB48" s="49"/>
      <c r="OAC48" s="49"/>
      <c r="OAD48" s="49"/>
      <c r="OAE48" s="49"/>
      <c r="OAF48" s="49"/>
      <c r="OAG48" s="49"/>
      <c r="OAH48" s="49"/>
      <c r="OAI48" s="49"/>
      <c r="OAJ48" s="49"/>
      <c r="OAK48" s="49"/>
      <c r="OAL48" s="49"/>
      <c r="OAM48" s="49"/>
      <c r="OAN48" s="49"/>
      <c r="OAO48" s="49"/>
      <c r="OAP48" s="49"/>
      <c r="OAQ48" s="49"/>
      <c r="OAR48" s="49"/>
      <c r="OAS48" s="49"/>
      <c r="OAT48" s="49"/>
      <c r="OAU48" s="49"/>
      <c r="OAV48" s="49"/>
      <c r="OAW48" s="49"/>
      <c r="OAX48" s="49"/>
      <c r="OAY48" s="49"/>
      <c r="OAZ48" s="49"/>
      <c r="OBA48" s="49"/>
      <c r="OBB48" s="49"/>
      <c r="OBC48" s="49"/>
      <c r="OBD48" s="49"/>
      <c r="OBE48" s="49"/>
      <c r="OBF48" s="49"/>
      <c r="OBG48" s="49"/>
      <c r="OBH48" s="49"/>
      <c r="OBI48" s="49"/>
      <c r="OBJ48" s="49"/>
      <c r="OBK48" s="49"/>
      <c r="OBL48" s="49"/>
      <c r="OBM48" s="49"/>
      <c r="OBN48" s="49"/>
      <c r="OBO48" s="49"/>
      <c r="OBP48" s="49"/>
      <c r="OBQ48" s="49"/>
      <c r="OBR48" s="49"/>
      <c r="OBS48" s="49"/>
      <c r="OBT48" s="49"/>
      <c r="OBU48" s="49"/>
      <c r="OBV48" s="49"/>
      <c r="OBW48" s="49"/>
      <c r="OBX48" s="49"/>
      <c r="OBY48" s="49"/>
      <c r="OBZ48" s="49"/>
      <c r="OCA48" s="49"/>
      <c r="OCB48" s="49"/>
      <c r="OCC48" s="49"/>
      <c r="OCD48" s="49"/>
      <c r="OCE48" s="49"/>
      <c r="OCF48" s="49"/>
      <c r="OCG48" s="49"/>
      <c r="OCH48" s="49"/>
      <c r="OCI48" s="49"/>
      <c r="OCJ48" s="49"/>
      <c r="OCK48" s="49"/>
      <c r="OCL48" s="49"/>
      <c r="OCM48" s="49"/>
      <c r="OCN48" s="49"/>
      <c r="OCO48" s="49"/>
      <c r="OCP48" s="49"/>
      <c r="OCQ48" s="49"/>
      <c r="OCR48" s="49"/>
      <c r="OCS48" s="49"/>
      <c r="OCT48" s="49"/>
      <c r="OCU48" s="49"/>
      <c r="OCV48" s="49"/>
      <c r="OCW48" s="49"/>
      <c r="OCX48" s="49"/>
      <c r="OCY48" s="49"/>
      <c r="OCZ48" s="49"/>
      <c r="ODA48" s="49"/>
      <c r="ODB48" s="49"/>
      <c r="ODC48" s="49"/>
      <c r="ODD48" s="49"/>
      <c r="ODE48" s="49"/>
      <c r="ODF48" s="49"/>
      <c r="ODG48" s="49"/>
      <c r="ODH48" s="49"/>
      <c r="ODI48" s="49"/>
      <c r="ODJ48" s="49"/>
      <c r="ODK48" s="49"/>
      <c r="ODL48" s="49"/>
      <c r="ODM48" s="49"/>
      <c r="ODN48" s="49"/>
      <c r="ODO48" s="49"/>
      <c r="ODP48" s="49"/>
      <c r="ODQ48" s="49"/>
      <c r="ODR48" s="49"/>
      <c r="ODS48" s="49"/>
      <c r="ODT48" s="49"/>
      <c r="ODU48" s="49"/>
      <c r="ODV48" s="49"/>
      <c r="ODW48" s="49"/>
      <c r="ODX48" s="49"/>
      <c r="ODY48" s="49"/>
      <c r="ODZ48" s="49"/>
      <c r="OEA48" s="49"/>
      <c r="OEB48" s="49"/>
      <c r="OEC48" s="49"/>
      <c r="OED48" s="49"/>
      <c r="OEE48" s="49"/>
      <c r="OEF48" s="49"/>
      <c r="OEG48" s="49"/>
      <c r="OEH48" s="49"/>
      <c r="OEI48" s="49"/>
      <c r="OEJ48" s="49"/>
      <c r="OEK48" s="49"/>
      <c r="OEL48" s="49"/>
      <c r="OEM48" s="49"/>
      <c r="OEN48" s="49"/>
      <c r="OEO48" s="49"/>
      <c r="OEP48" s="49"/>
      <c r="OEQ48" s="49"/>
      <c r="OER48" s="49"/>
      <c r="OES48" s="49"/>
      <c r="OET48" s="49"/>
      <c r="OEU48" s="49"/>
      <c r="OEV48" s="49"/>
      <c r="OEW48" s="49"/>
      <c r="OEX48" s="49"/>
      <c r="OEY48" s="49"/>
      <c r="OEZ48" s="49"/>
      <c r="OFA48" s="49"/>
      <c r="OFB48" s="49"/>
      <c r="OFC48" s="49"/>
      <c r="OFD48" s="49"/>
      <c r="OFE48" s="49"/>
      <c r="OFF48" s="49"/>
      <c r="OFG48" s="49"/>
      <c r="OFH48" s="49"/>
      <c r="OFI48" s="49"/>
      <c r="OFJ48" s="49"/>
      <c r="OFK48" s="49"/>
      <c r="OFL48" s="49"/>
      <c r="OFM48" s="49"/>
      <c r="OFN48" s="49"/>
      <c r="OFO48" s="49"/>
      <c r="OFP48" s="49"/>
      <c r="OFQ48" s="49"/>
      <c r="OFR48" s="49"/>
      <c r="OFS48" s="49"/>
      <c r="OFT48" s="49"/>
      <c r="OFU48" s="49"/>
      <c r="OFV48" s="49"/>
      <c r="OFW48" s="49"/>
      <c r="OFX48" s="49"/>
      <c r="OFY48" s="49"/>
      <c r="OFZ48" s="49"/>
      <c r="OGA48" s="49"/>
      <c r="OGB48" s="49"/>
      <c r="OGC48" s="49"/>
      <c r="OGD48" s="49"/>
      <c r="OGE48" s="49"/>
      <c r="OGF48" s="49"/>
      <c r="OGG48" s="49"/>
      <c r="OGH48" s="49"/>
      <c r="OGI48" s="49"/>
      <c r="OGJ48" s="49"/>
      <c r="OGK48" s="49"/>
      <c r="OGL48" s="49"/>
      <c r="OGM48" s="49"/>
      <c r="OGN48" s="49"/>
      <c r="OGO48" s="49"/>
      <c r="OGP48" s="49"/>
      <c r="OGQ48" s="49"/>
      <c r="OGR48" s="49"/>
      <c r="OGS48" s="49"/>
      <c r="OGT48" s="49"/>
      <c r="OGU48" s="49"/>
      <c r="OGV48" s="49"/>
      <c r="OGW48" s="49"/>
      <c r="OGX48" s="49"/>
      <c r="OGY48" s="49"/>
      <c r="OGZ48" s="49"/>
      <c r="OHA48" s="49"/>
      <c r="OHB48" s="49"/>
      <c r="OHC48" s="49"/>
      <c r="OHD48" s="49"/>
      <c r="OHE48" s="49"/>
      <c r="OHF48" s="49"/>
      <c r="OHG48" s="49"/>
      <c r="OHH48" s="49"/>
      <c r="OHI48" s="49"/>
      <c r="OHJ48" s="49"/>
      <c r="OHK48" s="49"/>
      <c r="OHL48" s="49"/>
      <c r="OHM48" s="49"/>
      <c r="OHN48" s="49"/>
      <c r="OHO48" s="49"/>
      <c r="OHP48" s="49"/>
      <c r="OHQ48" s="49"/>
      <c r="OHR48" s="49"/>
      <c r="OHS48" s="49"/>
      <c r="OHT48" s="49"/>
      <c r="OHU48" s="49"/>
      <c r="OHV48" s="49"/>
      <c r="OHW48" s="49"/>
      <c r="OHX48" s="49"/>
      <c r="OHY48" s="49"/>
      <c r="OHZ48" s="49"/>
      <c r="OIA48" s="49"/>
      <c r="OIB48" s="49"/>
      <c r="OIC48" s="49"/>
      <c r="OID48" s="49"/>
      <c r="OIE48" s="49"/>
      <c r="OIF48" s="49"/>
      <c r="OIG48" s="49"/>
      <c r="OIH48" s="49"/>
      <c r="OII48" s="49"/>
      <c r="OIJ48" s="49"/>
      <c r="OIK48" s="49"/>
      <c r="OIL48" s="49"/>
      <c r="OIM48" s="49"/>
      <c r="OIN48" s="49"/>
      <c r="OIO48" s="49"/>
      <c r="OIP48" s="49"/>
      <c r="OIQ48" s="49"/>
      <c r="OIR48" s="49"/>
      <c r="OIS48" s="49"/>
      <c r="OIT48" s="49"/>
      <c r="OIU48" s="49"/>
      <c r="OIV48" s="49"/>
      <c r="OIW48" s="49"/>
      <c r="OIX48" s="49"/>
      <c r="OIY48" s="49"/>
      <c r="OIZ48" s="49"/>
      <c r="OJA48" s="49"/>
      <c r="OJB48" s="49"/>
      <c r="OJC48" s="49"/>
      <c r="OJD48" s="49"/>
      <c r="OJE48" s="49"/>
      <c r="OJF48" s="49"/>
      <c r="OJG48" s="49"/>
      <c r="OJH48" s="49"/>
      <c r="OJI48" s="49"/>
      <c r="OJJ48" s="49"/>
      <c r="OJK48" s="49"/>
      <c r="OJL48" s="49"/>
      <c r="OJM48" s="49"/>
      <c r="OJN48" s="49"/>
      <c r="OJO48" s="49"/>
      <c r="OJP48" s="49"/>
      <c r="OJQ48" s="49"/>
      <c r="OJR48" s="49"/>
      <c r="OJS48" s="49"/>
      <c r="OJT48" s="49"/>
      <c r="OJU48" s="49"/>
      <c r="OJV48" s="49"/>
      <c r="OJW48" s="49"/>
      <c r="OJX48" s="49"/>
      <c r="OJY48" s="49"/>
      <c r="OJZ48" s="49"/>
      <c r="OKA48" s="49"/>
      <c r="OKB48" s="49"/>
      <c r="OKC48" s="49"/>
      <c r="OKD48" s="49"/>
      <c r="OKE48" s="49"/>
      <c r="OKF48" s="49"/>
      <c r="OKG48" s="49"/>
      <c r="OKH48" s="49"/>
      <c r="OKI48" s="49"/>
      <c r="OKJ48" s="49"/>
      <c r="OKK48" s="49"/>
      <c r="OKL48" s="49"/>
      <c r="OKM48" s="49"/>
      <c r="OKN48" s="49"/>
      <c r="OKO48" s="49"/>
      <c r="OKP48" s="49"/>
      <c r="OKQ48" s="49"/>
      <c r="OKR48" s="49"/>
      <c r="OKS48" s="49"/>
      <c r="OKT48" s="49"/>
      <c r="OKU48" s="49"/>
      <c r="OKV48" s="49"/>
      <c r="OKW48" s="49"/>
      <c r="OKX48" s="49"/>
      <c r="OKY48" s="49"/>
      <c r="OKZ48" s="49"/>
      <c r="OLA48" s="49"/>
      <c r="OLB48" s="49"/>
      <c r="OLC48" s="49"/>
      <c r="OLD48" s="49"/>
      <c r="OLE48" s="49"/>
      <c r="OLF48" s="49"/>
      <c r="OLG48" s="49"/>
      <c r="OLH48" s="49"/>
      <c r="OLI48" s="49"/>
      <c r="OLJ48" s="49"/>
      <c r="OLK48" s="49"/>
      <c r="OLL48" s="49"/>
      <c r="OLM48" s="49"/>
      <c r="OLN48" s="49"/>
      <c r="OLO48" s="49"/>
      <c r="OLP48" s="49"/>
      <c r="OLQ48" s="49"/>
      <c r="OLR48" s="49"/>
      <c r="OLS48" s="49"/>
      <c r="OLT48" s="49"/>
      <c r="OLU48" s="49"/>
      <c r="OLV48" s="49"/>
      <c r="OLW48" s="49"/>
      <c r="OLX48" s="49"/>
      <c r="OLY48" s="49"/>
      <c r="OLZ48" s="49"/>
      <c r="OMA48" s="49"/>
      <c r="OMB48" s="49"/>
      <c r="OMC48" s="49"/>
      <c r="OMD48" s="49"/>
      <c r="OME48" s="49"/>
      <c r="OMF48" s="49"/>
      <c r="OMG48" s="49"/>
      <c r="OMH48" s="49"/>
      <c r="OMI48" s="49"/>
      <c r="OMJ48" s="49"/>
      <c r="OMK48" s="49"/>
      <c r="OML48" s="49"/>
      <c r="OMM48" s="49"/>
      <c r="OMN48" s="49"/>
      <c r="OMO48" s="49"/>
      <c r="OMP48" s="49"/>
      <c r="OMQ48" s="49"/>
      <c r="OMR48" s="49"/>
      <c r="OMS48" s="49"/>
      <c r="OMT48" s="49"/>
      <c r="OMU48" s="49"/>
      <c r="OMV48" s="49"/>
      <c r="OMW48" s="49"/>
      <c r="OMX48" s="49"/>
      <c r="OMY48" s="49"/>
      <c r="OMZ48" s="49"/>
      <c r="ONA48" s="49"/>
      <c r="ONB48" s="49"/>
      <c r="ONC48" s="49"/>
      <c r="OND48" s="49"/>
      <c r="ONE48" s="49"/>
      <c r="ONF48" s="49"/>
      <c r="ONG48" s="49"/>
      <c r="ONH48" s="49"/>
      <c r="ONI48" s="49"/>
      <c r="ONJ48" s="49"/>
      <c r="ONK48" s="49"/>
      <c r="ONL48" s="49"/>
      <c r="ONM48" s="49"/>
      <c r="ONN48" s="49"/>
      <c r="ONO48" s="49"/>
      <c r="ONP48" s="49"/>
      <c r="ONQ48" s="49"/>
      <c r="ONR48" s="49"/>
      <c r="ONS48" s="49"/>
      <c r="ONT48" s="49"/>
      <c r="ONU48" s="49"/>
      <c r="ONV48" s="49"/>
      <c r="ONW48" s="49"/>
      <c r="ONX48" s="49"/>
      <c r="ONY48" s="49"/>
      <c r="ONZ48" s="49"/>
      <c r="OOA48" s="49"/>
      <c r="OOB48" s="49"/>
      <c r="OOC48" s="49"/>
      <c r="OOD48" s="49"/>
      <c r="OOE48" s="49"/>
      <c r="OOF48" s="49"/>
      <c r="OOG48" s="49"/>
      <c r="OOH48" s="49"/>
      <c r="OOI48" s="49"/>
      <c r="OOJ48" s="49"/>
      <c r="OOK48" s="49"/>
      <c r="OOL48" s="49"/>
      <c r="OOM48" s="49"/>
      <c r="OON48" s="49"/>
      <c r="OOO48" s="49"/>
      <c r="OOP48" s="49"/>
      <c r="OOQ48" s="49"/>
      <c r="OOR48" s="49"/>
      <c r="OOS48" s="49"/>
      <c r="OOT48" s="49"/>
      <c r="OOU48" s="49"/>
      <c r="OOV48" s="49"/>
      <c r="OOW48" s="49"/>
      <c r="OOX48" s="49"/>
      <c r="OOY48" s="49"/>
      <c r="OOZ48" s="49"/>
      <c r="OPA48" s="49"/>
      <c r="OPB48" s="49"/>
      <c r="OPC48" s="49"/>
      <c r="OPD48" s="49"/>
      <c r="OPE48" s="49"/>
      <c r="OPF48" s="49"/>
      <c r="OPG48" s="49"/>
      <c r="OPH48" s="49"/>
      <c r="OPI48" s="49"/>
      <c r="OPJ48" s="49"/>
      <c r="OPK48" s="49"/>
      <c r="OPL48" s="49"/>
      <c r="OPM48" s="49"/>
      <c r="OPN48" s="49"/>
      <c r="OPO48" s="49"/>
      <c r="OPP48" s="49"/>
      <c r="OPQ48" s="49"/>
      <c r="OPR48" s="49"/>
      <c r="OPS48" s="49"/>
      <c r="OPT48" s="49"/>
      <c r="OPU48" s="49"/>
      <c r="OPV48" s="49"/>
      <c r="OPW48" s="49"/>
      <c r="OPX48" s="49"/>
      <c r="OPY48" s="49"/>
      <c r="OPZ48" s="49"/>
      <c r="OQA48" s="49"/>
      <c r="OQB48" s="49"/>
      <c r="OQC48" s="49"/>
      <c r="OQD48" s="49"/>
      <c r="OQE48" s="49"/>
      <c r="OQF48" s="49"/>
      <c r="OQG48" s="49"/>
      <c r="OQH48" s="49"/>
      <c r="OQI48" s="49"/>
      <c r="OQJ48" s="49"/>
      <c r="OQK48" s="49"/>
      <c r="OQL48" s="49"/>
      <c r="OQM48" s="49"/>
      <c r="OQN48" s="49"/>
      <c r="OQO48" s="49"/>
      <c r="OQP48" s="49"/>
      <c r="OQQ48" s="49"/>
      <c r="OQR48" s="49"/>
      <c r="OQS48" s="49"/>
      <c r="OQT48" s="49"/>
      <c r="OQU48" s="49"/>
      <c r="OQV48" s="49"/>
      <c r="OQW48" s="49"/>
      <c r="OQX48" s="49"/>
      <c r="OQY48" s="49"/>
      <c r="OQZ48" s="49"/>
      <c r="ORA48" s="49"/>
      <c r="ORB48" s="49"/>
      <c r="ORC48" s="49"/>
      <c r="ORD48" s="49"/>
      <c r="ORE48" s="49"/>
      <c r="ORF48" s="49"/>
      <c r="ORG48" s="49"/>
      <c r="ORH48" s="49"/>
      <c r="ORI48" s="49"/>
      <c r="ORJ48" s="49"/>
      <c r="ORK48" s="49"/>
      <c r="ORL48" s="49"/>
      <c r="ORM48" s="49"/>
      <c r="ORN48" s="49"/>
      <c r="ORO48" s="49"/>
      <c r="ORP48" s="49"/>
      <c r="ORQ48" s="49"/>
      <c r="ORR48" s="49"/>
      <c r="ORS48" s="49"/>
      <c r="ORT48" s="49"/>
      <c r="ORU48" s="49"/>
      <c r="ORV48" s="49"/>
      <c r="ORW48" s="49"/>
      <c r="ORX48" s="49"/>
      <c r="ORY48" s="49"/>
      <c r="ORZ48" s="49"/>
      <c r="OSA48" s="49"/>
      <c r="OSB48" s="49"/>
      <c r="OSC48" s="49"/>
      <c r="OSD48" s="49"/>
      <c r="OSE48" s="49"/>
      <c r="OSF48" s="49"/>
      <c r="OSG48" s="49"/>
      <c r="OSH48" s="49"/>
      <c r="OSI48" s="49"/>
      <c r="OSJ48" s="49"/>
      <c r="OSK48" s="49"/>
      <c r="OSL48" s="49"/>
      <c r="OSM48" s="49"/>
      <c r="OSN48" s="49"/>
      <c r="OSO48" s="49"/>
      <c r="OSP48" s="49"/>
      <c r="OSQ48" s="49"/>
      <c r="OSR48" s="49"/>
      <c r="OSS48" s="49"/>
      <c r="OST48" s="49"/>
      <c r="OSU48" s="49"/>
      <c r="OSV48" s="49"/>
      <c r="OSW48" s="49"/>
      <c r="OSX48" s="49"/>
      <c r="OSY48" s="49"/>
      <c r="OSZ48" s="49"/>
      <c r="OTA48" s="49"/>
      <c r="OTB48" s="49"/>
      <c r="OTC48" s="49"/>
      <c r="OTD48" s="49"/>
      <c r="OTE48" s="49"/>
      <c r="OTF48" s="49"/>
      <c r="OTG48" s="49"/>
      <c r="OTH48" s="49"/>
      <c r="OTI48" s="49"/>
      <c r="OTJ48" s="49"/>
      <c r="OTK48" s="49"/>
      <c r="OTL48" s="49"/>
      <c r="OTM48" s="49"/>
      <c r="OTN48" s="49"/>
      <c r="OTO48" s="49"/>
      <c r="OTP48" s="49"/>
      <c r="OTQ48" s="49"/>
      <c r="OTR48" s="49"/>
      <c r="OTS48" s="49"/>
      <c r="OTT48" s="49"/>
      <c r="OTU48" s="49"/>
      <c r="OTV48" s="49"/>
      <c r="OTW48" s="49"/>
      <c r="OTX48" s="49"/>
      <c r="OTY48" s="49"/>
      <c r="OTZ48" s="49"/>
      <c r="OUA48" s="49"/>
      <c r="OUB48" s="49"/>
      <c r="OUC48" s="49"/>
      <c r="OUD48" s="49"/>
      <c r="OUE48" s="49"/>
      <c r="OUF48" s="49"/>
      <c r="OUG48" s="49"/>
      <c r="OUH48" s="49"/>
      <c r="OUI48" s="49"/>
      <c r="OUJ48" s="49"/>
      <c r="OUK48" s="49"/>
      <c r="OUL48" s="49"/>
      <c r="OUM48" s="49"/>
      <c r="OUN48" s="49"/>
      <c r="OUO48" s="49"/>
      <c r="OUP48" s="49"/>
      <c r="OUQ48" s="49"/>
      <c r="OUR48" s="49"/>
      <c r="OUS48" s="49"/>
      <c r="OUT48" s="49"/>
      <c r="OUU48" s="49"/>
      <c r="OUV48" s="49"/>
      <c r="OUW48" s="49"/>
      <c r="OUX48" s="49"/>
      <c r="OUY48" s="49"/>
      <c r="OUZ48" s="49"/>
      <c r="OVA48" s="49"/>
      <c r="OVB48" s="49"/>
      <c r="OVC48" s="49"/>
      <c r="OVD48" s="49"/>
      <c r="OVE48" s="49"/>
      <c r="OVF48" s="49"/>
      <c r="OVG48" s="49"/>
      <c r="OVH48" s="49"/>
      <c r="OVI48" s="49"/>
      <c r="OVJ48" s="49"/>
      <c r="OVK48" s="49"/>
      <c r="OVL48" s="49"/>
      <c r="OVM48" s="49"/>
      <c r="OVN48" s="49"/>
      <c r="OVO48" s="49"/>
      <c r="OVP48" s="49"/>
      <c r="OVQ48" s="49"/>
      <c r="OVR48" s="49"/>
      <c r="OVS48" s="49"/>
      <c r="OVT48" s="49"/>
      <c r="OVU48" s="49"/>
      <c r="OVV48" s="49"/>
      <c r="OVW48" s="49"/>
      <c r="OVX48" s="49"/>
      <c r="OVY48" s="49"/>
      <c r="OVZ48" s="49"/>
      <c r="OWA48" s="49"/>
      <c r="OWB48" s="49"/>
      <c r="OWC48" s="49"/>
      <c r="OWD48" s="49"/>
      <c r="OWE48" s="49"/>
      <c r="OWF48" s="49"/>
      <c r="OWG48" s="49"/>
      <c r="OWH48" s="49"/>
      <c r="OWI48" s="49"/>
      <c r="OWJ48" s="49"/>
      <c r="OWK48" s="49"/>
      <c r="OWL48" s="49"/>
      <c r="OWM48" s="49"/>
      <c r="OWN48" s="49"/>
      <c r="OWO48" s="49"/>
      <c r="OWP48" s="49"/>
      <c r="OWQ48" s="49"/>
      <c r="OWR48" s="49"/>
      <c r="OWS48" s="49"/>
      <c r="OWT48" s="49"/>
      <c r="OWU48" s="49"/>
      <c r="OWV48" s="49"/>
      <c r="OWW48" s="49"/>
      <c r="OWX48" s="49"/>
      <c r="OWY48" s="49"/>
      <c r="OWZ48" s="49"/>
      <c r="OXA48" s="49"/>
      <c r="OXB48" s="49"/>
      <c r="OXC48" s="49"/>
      <c r="OXD48" s="49"/>
      <c r="OXE48" s="49"/>
      <c r="OXF48" s="49"/>
      <c r="OXG48" s="49"/>
      <c r="OXH48" s="49"/>
      <c r="OXI48" s="49"/>
      <c r="OXJ48" s="49"/>
      <c r="OXK48" s="49"/>
      <c r="OXL48" s="49"/>
      <c r="OXM48" s="49"/>
      <c r="OXN48" s="49"/>
      <c r="OXO48" s="49"/>
      <c r="OXP48" s="49"/>
      <c r="OXQ48" s="49"/>
      <c r="OXR48" s="49"/>
      <c r="OXS48" s="49"/>
      <c r="OXT48" s="49"/>
      <c r="OXU48" s="49"/>
      <c r="OXV48" s="49"/>
      <c r="OXW48" s="49"/>
      <c r="OXX48" s="49"/>
      <c r="OXY48" s="49"/>
      <c r="OXZ48" s="49"/>
      <c r="OYA48" s="49"/>
      <c r="OYB48" s="49"/>
      <c r="OYC48" s="49"/>
      <c r="OYD48" s="49"/>
      <c r="OYE48" s="49"/>
      <c r="OYF48" s="49"/>
      <c r="OYG48" s="49"/>
      <c r="OYH48" s="49"/>
      <c r="OYI48" s="49"/>
      <c r="OYJ48" s="49"/>
      <c r="OYK48" s="49"/>
      <c r="OYL48" s="49"/>
      <c r="OYM48" s="49"/>
      <c r="OYN48" s="49"/>
      <c r="OYO48" s="49"/>
      <c r="OYP48" s="49"/>
      <c r="OYQ48" s="49"/>
      <c r="OYR48" s="49"/>
      <c r="OYS48" s="49"/>
      <c r="OYT48" s="49"/>
      <c r="OYU48" s="49"/>
      <c r="OYV48" s="49"/>
      <c r="OYW48" s="49"/>
      <c r="OYX48" s="49"/>
      <c r="OYY48" s="49"/>
      <c r="OYZ48" s="49"/>
      <c r="OZA48" s="49"/>
      <c r="OZB48" s="49"/>
      <c r="OZC48" s="49"/>
      <c r="OZD48" s="49"/>
      <c r="OZE48" s="49"/>
      <c r="OZF48" s="49"/>
      <c r="OZG48" s="49"/>
      <c r="OZH48" s="49"/>
      <c r="OZI48" s="49"/>
      <c r="OZJ48" s="49"/>
      <c r="OZK48" s="49"/>
      <c r="OZL48" s="49"/>
      <c r="OZM48" s="49"/>
      <c r="OZN48" s="49"/>
      <c r="OZO48" s="49"/>
      <c r="OZP48" s="49"/>
      <c r="OZQ48" s="49"/>
      <c r="OZR48" s="49"/>
      <c r="OZS48" s="49"/>
      <c r="OZT48" s="49"/>
      <c r="OZU48" s="49"/>
      <c r="OZV48" s="49"/>
      <c r="OZW48" s="49"/>
      <c r="OZX48" s="49"/>
      <c r="OZY48" s="49"/>
      <c r="OZZ48" s="49"/>
      <c r="PAA48" s="49"/>
      <c r="PAB48" s="49"/>
      <c r="PAC48" s="49"/>
      <c r="PAD48" s="49"/>
      <c r="PAE48" s="49"/>
      <c r="PAF48" s="49"/>
      <c r="PAG48" s="49"/>
      <c r="PAH48" s="49"/>
      <c r="PAI48" s="49"/>
      <c r="PAJ48" s="49"/>
      <c r="PAK48" s="49"/>
      <c r="PAL48" s="49"/>
      <c r="PAM48" s="49"/>
      <c r="PAN48" s="49"/>
      <c r="PAO48" s="49"/>
      <c r="PAP48" s="49"/>
      <c r="PAQ48" s="49"/>
      <c r="PAR48" s="49"/>
      <c r="PAS48" s="49"/>
      <c r="PAT48" s="49"/>
      <c r="PAU48" s="49"/>
      <c r="PAV48" s="49"/>
      <c r="PAW48" s="49"/>
      <c r="PAX48" s="49"/>
      <c r="PAY48" s="49"/>
      <c r="PAZ48" s="49"/>
      <c r="PBA48" s="49"/>
      <c r="PBB48" s="49"/>
      <c r="PBC48" s="49"/>
      <c r="PBD48" s="49"/>
      <c r="PBE48" s="49"/>
      <c r="PBF48" s="49"/>
      <c r="PBG48" s="49"/>
      <c r="PBH48" s="49"/>
      <c r="PBI48" s="49"/>
      <c r="PBJ48" s="49"/>
      <c r="PBK48" s="49"/>
      <c r="PBL48" s="49"/>
      <c r="PBM48" s="49"/>
      <c r="PBN48" s="49"/>
      <c r="PBO48" s="49"/>
      <c r="PBP48" s="49"/>
      <c r="PBQ48" s="49"/>
      <c r="PBR48" s="49"/>
      <c r="PBS48" s="49"/>
      <c r="PBT48" s="49"/>
      <c r="PBU48" s="49"/>
      <c r="PBV48" s="49"/>
      <c r="PBW48" s="49"/>
      <c r="PBX48" s="49"/>
      <c r="PBY48" s="49"/>
      <c r="PBZ48" s="49"/>
      <c r="PCA48" s="49"/>
      <c r="PCB48" s="49"/>
      <c r="PCC48" s="49"/>
      <c r="PCD48" s="49"/>
      <c r="PCE48" s="49"/>
      <c r="PCF48" s="49"/>
      <c r="PCG48" s="49"/>
      <c r="PCH48" s="49"/>
      <c r="PCI48" s="49"/>
      <c r="PCJ48" s="49"/>
      <c r="PCK48" s="49"/>
      <c r="PCL48" s="49"/>
      <c r="PCM48" s="49"/>
      <c r="PCN48" s="49"/>
      <c r="PCO48" s="49"/>
      <c r="PCP48" s="49"/>
      <c r="PCQ48" s="49"/>
      <c r="PCR48" s="49"/>
      <c r="PCS48" s="49"/>
      <c r="PCT48" s="49"/>
      <c r="PCU48" s="49"/>
      <c r="PCV48" s="49"/>
      <c r="PCW48" s="49"/>
      <c r="PCX48" s="49"/>
      <c r="PCY48" s="49"/>
      <c r="PCZ48" s="49"/>
      <c r="PDA48" s="49"/>
      <c r="PDB48" s="49"/>
      <c r="PDC48" s="49"/>
      <c r="PDD48" s="49"/>
      <c r="PDE48" s="49"/>
      <c r="PDF48" s="49"/>
      <c r="PDG48" s="49"/>
      <c r="PDH48" s="49"/>
      <c r="PDI48" s="49"/>
      <c r="PDJ48" s="49"/>
      <c r="PDK48" s="49"/>
      <c r="PDL48" s="49"/>
      <c r="PDM48" s="49"/>
      <c r="PDN48" s="49"/>
      <c r="PDO48" s="49"/>
      <c r="PDP48" s="49"/>
      <c r="PDQ48" s="49"/>
      <c r="PDR48" s="49"/>
      <c r="PDS48" s="49"/>
      <c r="PDT48" s="49"/>
      <c r="PDU48" s="49"/>
      <c r="PDV48" s="49"/>
      <c r="PDW48" s="49"/>
      <c r="PDX48" s="49"/>
      <c r="PDY48" s="49"/>
      <c r="PDZ48" s="49"/>
      <c r="PEA48" s="49"/>
      <c r="PEB48" s="49"/>
      <c r="PEC48" s="49"/>
      <c r="PED48" s="49"/>
      <c r="PEE48" s="49"/>
      <c r="PEF48" s="49"/>
      <c r="PEG48" s="49"/>
      <c r="PEH48" s="49"/>
      <c r="PEI48" s="49"/>
      <c r="PEJ48" s="49"/>
      <c r="PEK48" s="49"/>
      <c r="PEL48" s="49"/>
      <c r="PEM48" s="49"/>
      <c r="PEN48" s="49"/>
      <c r="PEO48" s="49"/>
      <c r="PEP48" s="49"/>
      <c r="PEQ48" s="49"/>
      <c r="PER48" s="49"/>
      <c r="PES48" s="49"/>
      <c r="PET48" s="49"/>
      <c r="PEU48" s="49"/>
      <c r="PEV48" s="49"/>
      <c r="PEW48" s="49"/>
      <c r="PEX48" s="49"/>
      <c r="PEY48" s="49"/>
      <c r="PEZ48" s="49"/>
      <c r="PFA48" s="49"/>
      <c r="PFB48" s="49"/>
      <c r="PFC48" s="49"/>
      <c r="PFD48" s="49"/>
      <c r="PFE48" s="49"/>
      <c r="PFF48" s="49"/>
      <c r="PFG48" s="49"/>
      <c r="PFH48" s="49"/>
      <c r="PFI48" s="49"/>
      <c r="PFJ48" s="49"/>
      <c r="PFK48" s="49"/>
      <c r="PFL48" s="49"/>
      <c r="PFM48" s="49"/>
      <c r="PFN48" s="49"/>
      <c r="PFO48" s="49"/>
      <c r="PFP48" s="49"/>
      <c r="PFQ48" s="49"/>
      <c r="PFR48" s="49"/>
      <c r="PFS48" s="49"/>
      <c r="PFT48" s="49"/>
      <c r="PFU48" s="49"/>
      <c r="PFV48" s="49"/>
      <c r="PFW48" s="49"/>
      <c r="PFX48" s="49"/>
      <c r="PFY48" s="49"/>
      <c r="PFZ48" s="49"/>
      <c r="PGA48" s="49"/>
      <c r="PGB48" s="49"/>
      <c r="PGC48" s="49"/>
      <c r="PGD48" s="49"/>
      <c r="PGE48" s="49"/>
      <c r="PGF48" s="49"/>
      <c r="PGG48" s="49"/>
      <c r="PGH48" s="49"/>
      <c r="PGI48" s="49"/>
      <c r="PGJ48" s="49"/>
      <c r="PGK48" s="49"/>
      <c r="PGL48" s="49"/>
      <c r="PGM48" s="49"/>
      <c r="PGN48" s="49"/>
      <c r="PGO48" s="49"/>
      <c r="PGP48" s="49"/>
      <c r="PGQ48" s="49"/>
      <c r="PGR48" s="49"/>
      <c r="PGS48" s="49"/>
      <c r="PGT48" s="49"/>
      <c r="PGU48" s="49"/>
      <c r="PGV48" s="49"/>
      <c r="PGW48" s="49"/>
      <c r="PGX48" s="49"/>
      <c r="PGY48" s="49"/>
      <c r="PGZ48" s="49"/>
      <c r="PHA48" s="49"/>
      <c r="PHB48" s="49"/>
      <c r="PHC48" s="49"/>
      <c r="PHD48" s="49"/>
      <c r="PHE48" s="49"/>
      <c r="PHF48" s="49"/>
      <c r="PHG48" s="49"/>
      <c r="PHH48" s="49"/>
      <c r="PHI48" s="49"/>
      <c r="PHJ48" s="49"/>
      <c r="PHK48" s="49"/>
      <c r="PHL48" s="49"/>
      <c r="PHM48" s="49"/>
      <c r="PHN48" s="49"/>
      <c r="PHO48" s="49"/>
      <c r="PHP48" s="49"/>
      <c r="PHQ48" s="49"/>
      <c r="PHR48" s="49"/>
      <c r="PHS48" s="49"/>
      <c r="PHT48" s="49"/>
      <c r="PHU48" s="49"/>
      <c r="PHV48" s="49"/>
      <c r="PHW48" s="49"/>
      <c r="PHX48" s="49"/>
      <c r="PHY48" s="49"/>
      <c r="PHZ48" s="49"/>
      <c r="PIA48" s="49"/>
      <c r="PIB48" s="49"/>
      <c r="PIC48" s="49"/>
      <c r="PID48" s="49"/>
      <c r="PIE48" s="49"/>
      <c r="PIF48" s="49"/>
      <c r="PIG48" s="49"/>
      <c r="PIH48" s="49"/>
      <c r="PII48" s="49"/>
      <c r="PIJ48" s="49"/>
      <c r="PIK48" s="49"/>
      <c r="PIL48" s="49"/>
      <c r="PIM48" s="49"/>
      <c r="PIN48" s="49"/>
      <c r="PIO48" s="49"/>
      <c r="PIP48" s="49"/>
      <c r="PIQ48" s="49"/>
      <c r="PIR48" s="49"/>
      <c r="PIS48" s="49"/>
      <c r="PIT48" s="49"/>
      <c r="PIU48" s="49"/>
      <c r="PIV48" s="49"/>
      <c r="PIW48" s="49"/>
      <c r="PIX48" s="49"/>
      <c r="PIY48" s="49"/>
      <c r="PIZ48" s="49"/>
      <c r="PJA48" s="49"/>
      <c r="PJB48" s="49"/>
      <c r="PJC48" s="49"/>
      <c r="PJD48" s="49"/>
      <c r="PJE48" s="49"/>
      <c r="PJF48" s="49"/>
      <c r="PJG48" s="49"/>
      <c r="PJH48" s="49"/>
      <c r="PJI48" s="49"/>
      <c r="PJJ48" s="49"/>
      <c r="PJK48" s="49"/>
      <c r="PJL48" s="49"/>
      <c r="PJM48" s="49"/>
      <c r="PJN48" s="49"/>
      <c r="PJO48" s="49"/>
      <c r="PJP48" s="49"/>
      <c r="PJQ48" s="49"/>
      <c r="PJR48" s="49"/>
      <c r="PJS48" s="49"/>
      <c r="PJT48" s="49"/>
      <c r="PJU48" s="49"/>
      <c r="PJV48" s="49"/>
      <c r="PJW48" s="49"/>
      <c r="PJX48" s="49"/>
      <c r="PJY48" s="49"/>
      <c r="PJZ48" s="49"/>
      <c r="PKA48" s="49"/>
      <c r="PKB48" s="49"/>
      <c r="PKC48" s="49"/>
      <c r="PKD48" s="49"/>
      <c r="PKE48" s="49"/>
      <c r="PKF48" s="49"/>
      <c r="PKG48" s="49"/>
      <c r="PKH48" s="49"/>
      <c r="PKI48" s="49"/>
      <c r="PKJ48" s="49"/>
      <c r="PKK48" s="49"/>
      <c r="PKL48" s="49"/>
      <c r="PKM48" s="49"/>
      <c r="PKN48" s="49"/>
      <c r="PKO48" s="49"/>
      <c r="PKP48" s="49"/>
      <c r="PKQ48" s="49"/>
      <c r="PKR48" s="49"/>
      <c r="PKS48" s="49"/>
      <c r="PKT48" s="49"/>
      <c r="PKU48" s="49"/>
      <c r="PKV48" s="49"/>
      <c r="PKW48" s="49"/>
      <c r="PKX48" s="49"/>
      <c r="PKY48" s="49"/>
      <c r="PKZ48" s="49"/>
      <c r="PLA48" s="49"/>
      <c r="PLB48" s="49"/>
      <c r="PLC48" s="49"/>
      <c r="PLD48" s="49"/>
      <c r="PLE48" s="49"/>
      <c r="PLF48" s="49"/>
      <c r="PLG48" s="49"/>
      <c r="PLH48" s="49"/>
      <c r="PLI48" s="49"/>
      <c r="PLJ48" s="49"/>
      <c r="PLK48" s="49"/>
      <c r="PLL48" s="49"/>
      <c r="PLM48" s="49"/>
      <c r="PLN48" s="49"/>
      <c r="PLO48" s="49"/>
      <c r="PLP48" s="49"/>
      <c r="PLQ48" s="49"/>
      <c r="PLR48" s="49"/>
      <c r="PLS48" s="49"/>
      <c r="PLT48" s="49"/>
      <c r="PLU48" s="49"/>
      <c r="PLV48" s="49"/>
      <c r="PLW48" s="49"/>
      <c r="PLX48" s="49"/>
      <c r="PLY48" s="49"/>
      <c r="PLZ48" s="49"/>
      <c r="PMA48" s="49"/>
      <c r="PMB48" s="49"/>
      <c r="PMC48" s="49"/>
      <c r="PMD48" s="49"/>
      <c r="PME48" s="49"/>
      <c r="PMF48" s="49"/>
      <c r="PMG48" s="49"/>
      <c r="PMH48" s="49"/>
      <c r="PMI48" s="49"/>
      <c r="PMJ48" s="49"/>
      <c r="PMK48" s="49"/>
      <c r="PML48" s="49"/>
      <c r="PMM48" s="49"/>
      <c r="PMN48" s="49"/>
      <c r="PMO48" s="49"/>
      <c r="PMP48" s="49"/>
      <c r="PMQ48" s="49"/>
      <c r="PMR48" s="49"/>
      <c r="PMS48" s="49"/>
      <c r="PMT48" s="49"/>
      <c r="PMU48" s="49"/>
      <c r="PMV48" s="49"/>
      <c r="PMW48" s="49"/>
      <c r="PMX48" s="49"/>
      <c r="PMY48" s="49"/>
      <c r="PMZ48" s="49"/>
      <c r="PNA48" s="49"/>
      <c r="PNB48" s="49"/>
      <c r="PNC48" s="49"/>
      <c r="PND48" s="49"/>
      <c r="PNE48" s="49"/>
      <c r="PNF48" s="49"/>
      <c r="PNG48" s="49"/>
      <c r="PNH48" s="49"/>
      <c r="PNI48" s="49"/>
      <c r="PNJ48" s="49"/>
      <c r="PNK48" s="49"/>
      <c r="PNL48" s="49"/>
      <c r="PNM48" s="49"/>
      <c r="PNN48" s="49"/>
      <c r="PNO48" s="49"/>
      <c r="PNP48" s="49"/>
      <c r="PNQ48" s="49"/>
      <c r="PNR48" s="49"/>
      <c r="PNS48" s="49"/>
      <c r="PNT48" s="49"/>
      <c r="PNU48" s="49"/>
      <c r="PNV48" s="49"/>
      <c r="PNW48" s="49"/>
      <c r="PNX48" s="49"/>
      <c r="PNY48" s="49"/>
      <c r="PNZ48" s="49"/>
      <c r="POA48" s="49"/>
      <c r="POB48" s="49"/>
      <c r="POC48" s="49"/>
      <c r="POD48" s="49"/>
      <c r="POE48" s="49"/>
      <c r="POF48" s="49"/>
      <c r="POG48" s="49"/>
      <c r="POH48" s="49"/>
      <c r="POI48" s="49"/>
      <c r="POJ48" s="49"/>
      <c r="POK48" s="49"/>
      <c r="POL48" s="49"/>
      <c r="POM48" s="49"/>
      <c r="PON48" s="49"/>
      <c r="POO48" s="49"/>
      <c r="POP48" s="49"/>
      <c r="POQ48" s="49"/>
      <c r="POR48" s="49"/>
      <c r="POS48" s="49"/>
      <c r="POT48" s="49"/>
      <c r="POU48" s="49"/>
      <c r="POV48" s="49"/>
      <c r="POW48" s="49"/>
      <c r="POX48" s="49"/>
      <c r="POY48" s="49"/>
      <c r="POZ48" s="49"/>
      <c r="PPA48" s="49"/>
      <c r="PPB48" s="49"/>
      <c r="PPC48" s="49"/>
      <c r="PPD48" s="49"/>
      <c r="PPE48" s="49"/>
      <c r="PPF48" s="49"/>
      <c r="PPG48" s="49"/>
      <c r="PPH48" s="49"/>
      <c r="PPI48" s="49"/>
      <c r="PPJ48" s="49"/>
      <c r="PPK48" s="49"/>
      <c r="PPL48" s="49"/>
      <c r="PPM48" s="49"/>
      <c r="PPN48" s="49"/>
      <c r="PPO48" s="49"/>
      <c r="PPP48" s="49"/>
      <c r="PPQ48" s="49"/>
      <c r="PPR48" s="49"/>
      <c r="PPS48" s="49"/>
      <c r="PPT48" s="49"/>
      <c r="PPU48" s="49"/>
      <c r="PPV48" s="49"/>
      <c r="PPW48" s="49"/>
      <c r="PPX48" s="49"/>
      <c r="PPY48" s="49"/>
      <c r="PPZ48" s="49"/>
      <c r="PQA48" s="49"/>
      <c r="PQB48" s="49"/>
      <c r="PQC48" s="49"/>
      <c r="PQD48" s="49"/>
      <c r="PQE48" s="49"/>
      <c r="PQF48" s="49"/>
      <c r="PQG48" s="49"/>
      <c r="PQH48" s="49"/>
      <c r="PQI48" s="49"/>
      <c r="PQJ48" s="49"/>
      <c r="PQK48" s="49"/>
      <c r="PQL48" s="49"/>
      <c r="PQM48" s="49"/>
      <c r="PQN48" s="49"/>
      <c r="PQO48" s="49"/>
      <c r="PQP48" s="49"/>
      <c r="PQQ48" s="49"/>
      <c r="PQR48" s="49"/>
      <c r="PQS48" s="49"/>
      <c r="PQT48" s="49"/>
      <c r="PQU48" s="49"/>
      <c r="PQV48" s="49"/>
      <c r="PQW48" s="49"/>
      <c r="PQX48" s="49"/>
      <c r="PQY48" s="49"/>
      <c r="PQZ48" s="49"/>
      <c r="PRA48" s="49"/>
      <c r="PRB48" s="49"/>
      <c r="PRC48" s="49"/>
      <c r="PRD48" s="49"/>
      <c r="PRE48" s="49"/>
      <c r="PRF48" s="49"/>
      <c r="PRG48" s="49"/>
      <c r="PRH48" s="49"/>
      <c r="PRI48" s="49"/>
      <c r="PRJ48" s="49"/>
      <c r="PRK48" s="49"/>
      <c r="PRL48" s="49"/>
      <c r="PRM48" s="49"/>
      <c r="PRN48" s="49"/>
      <c r="PRO48" s="49"/>
      <c r="PRP48" s="49"/>
      <c r="PRQ48" s="49"/>
      <c r="PRR48" s="49"/>
      <c r="PRS48" s="49"/>
      <c r="PRT48" s="49"/>
      <c r="PRU48" s="49"/>
      <c r="PRV48" s="49"/>
      <c r="PRW48" s="49"/>
      <c r="PRX48" s="49"/>
      <c r="PRY48" s="49"/>
      <c r="PRZ48" s="49"/>
      <c r="PSA48" s="49"/>
      <c r="PSB48" s="49"/>
      <c r="PSC48" s="49"/>
      <c r="PSD48" s="49"/>
      <c r="PSE48" s="49"/>
      <c r="PSF48" s="49"/>
      <c r="PSG48" s="49"/>
      <c r="PSH48" s="49"/>
      <c r="PSI48" s="49"/>
      <c r="PSJ48" s="49"/>
      <c r="PSK48" s="49"/>
      <c r="PSL48" s="49"/>
      <c r="PSM48" s="49"/>
      <c r="PSN48" s="49"/>
      <c r="PSO48" s="49"/>
      <c r="PSP48" s="49"/>
      <c r="PSQ48" s="49"/>
      <c r="PSR48" s="49"/>
      <c r="PSS48" s="49"/>
      <c r="PST48" s="49"/>
      <c r="PSU48" s="49"/>
      <c r="PSV48" s="49"/>
      <c r="PSW48" s="49"/>
      <c r="PSX48" s="49"/>
      <c r="PSY48" s="49"/>
      <c r="PSZ48" s="49"/>
      <c r="PTA48" s="49"/>
      <c r="PTB48" s="49"/>
      <c r="PTC48" s="49"/>
      <c r="PTD48" s="49"/>
      <c r="PTE48" s="49"/>
      <c r="PTF48" s="49"/>
      <c r="PTG48" s="49"/>
      <c r="PTH48" s="49"/>
      <c r="PTI48" s="49"/>
      <c r="PTJ48" s="49"/>
      <c r="PTK48" s="49"/>
      <c r="PTL48" s="49"/>
      <c r="PTM48" s="49"/>
      <c r="PTN48" s="49"/>
      <c r="PTO48" s="49"/>
      <c r="PTP48" s="49"/>
      <c r="PTQ48" s="49"/>
      <c r="PTR48" s="49"/>
      <c r="PTS48" s="49"/>
      <c r="PTT48" s="49"/>
      <c r="PTU48" s="49"/>
      <c r="PTV48" s="49"/>
      <c r="PTW48" s="49"/>
      <c r="PTX48" s="49"/>
      <c r="PTY48" s="49"/>
      <c r="PTZ48" s="49"/>
      <c r="PUA48" s="49"/>
      <c r="PUB48" s="49"/>
      <c r="PUC48" s="49"/>
      <c r="PUD48" s="49"/>
      <c r="PUE48" s="49"/>
      <c r="PUF48" s="49"/>
      <c r="PUG48" s="49"/>
      <c r="PUH48" s="49"/>
      <c r="PUI48" s="49"/>
      <c r="PUJ48" s="49"/>
      <c r="PUK48" s="49"/>
      <c r="PUL48" s="49"/>
      <c r="PUM48" s="49"/>
      <c r="PUN48" s="49"/>
      <c r="PUO48" s="49"/>
      <c r="PUP48" s="49"/>
      <c r="PUQ48" s="49"/>
      <c r="PUR48" s="49"/>
      <c r="PUS48" s="49"/>
      <c r="PUT48" s="49"/>
      <c r="PUU48" s="49"/>
      <c r="PUV48" s="49"/>
      <c r="PUW48" s="49"/>
      <c r="PUX48" s="49"/>
      <c r="PUY48" s="49"/>
      <c r="PUZ48" s="49"/>
      <c r="PVA48" s="49"/>
      <c r="PVB48" s="49"/>
      <c r="PVC48" s="49"/>
      <c r="PVD48" s="49"/>
      <c r="PVE48" s="49"/>
      <c r="PVF48" s="49"/>
      <c r="PVG48" s="49"/>
      <c r="PVH48" s="49"/>
      <c r="PVI48" s="49"/>
      <c r="PVJ48" s="49"/>
      <c r="PVK48" s="49"/>
      <c r="PVL48" s="49"/>
      <c r="PVM48" s="49"/>
      <c r="PVN48" s="49"/>
      <c r="PVO48" s="49"/>
      <c r="PVP48" s="49"/>
      <c r="PVQ48" s="49"/>
      <c r="PVR48" s="49"/>
      <c r="PVS48" s="49"/>
      <c r="PVT48" s="49"/>
      <c r="PVU48" s="49"/>
      <c r="PVV48" s="49"/>
      <c r="PVW48" s="49"/>
      <c r="PVX48" s="49"/>
      <c r="PVY48" s="49"/>
      <c r="PVZ48" s="49"/>
      <c r="PWA48" s="49"/>
      <c r="PWB48" s="49"/>
      <c r="PWC48" s="49"/>
      <c r="PWD48" s="49"/>
      <c r="PWE48" s="49"/>
      <c r="PWF48" s="49"/>
      <c r="PWG48" s="49"/>
      <c r="PWH48" s="49"/>
      <c r="PWI48" s="49"/>
      <c r="PWJ48" s="49"/>
      <c r="PWK48" s="49"/>
      <c r="PWL48" s="49"/>
      <c r="PWM48" s="49"/>
      <c r="PWN48" s="49"/>
      <c r="PWO48" s="49"/>
      <c r="PWP48" s="49"/>
      <c r="PWQ48" s="49"/>
      <c r="PWR48" s="49"/>
      <c r="PWS48" s="49"/>
      <c r="PWT48" s="49"/>
      <c r="PWU48" s="49"/>
      <c r="PWV48" s="49"/>
      <c r="PWW48" s="49"/>
      <c r="PWX48" s="49"/>
      <c r="PWY48" s="49"/>
      <c r="PWZ48" s="49"/>
      <c r="PXA48" s="49"/>
      <c r="PXB48" s="49"/>
      <c r="PXC48" s="49"/>
      <c r="PXD48" s="49"/>
      <c r="PXE48" s="49"/>
      <c r="PXF48" s="49"/>
      <c r="PXG48" s="49"/>
      <c r="PXH48" s="49"/>
      <c r="PXI48" s="49"/>
      <c r="PXJ48" s="49"/>
      <c r="PXK48" s="49"/>
      <c r="PXL48" s="49"/>
      <c r="PXM48" s="49"/>
      <c r="PXN48" s="49"/>
      <c r="PXO48" s="49"/>
      <c r="PXP48" s="49"/>
      <c r="PXQ48" s="49"/>
      <c r="PXR48" s="49"/>
      <c r="PXS48" s="49"/>
      <c r="PXT48" s="49"/>
      <c r="PXU48" s="49"/>
      <c r="PXV48" s="49"/>
      <c r="PXW48" s="49"/>
      <c r="PXX48" s="49"/>
      <c r="PXY48" s="49"/>
      <c r="PXZ48" s="49"/>
      <c r="PYA48" s="49"/>
      <c r="PYB48" s="49"/>
      <c r="PYC48" s="49"/>
      <c r="PYD48" s="49"/>
      <c r="PYE48" s="49"/>
      <c r="PYF48" s="49"/>
      <c r="PYG48" s="49"/>
      <c r="PYH48" s="49"/>
      <c r="PYI48" s="49"/>
      <c r="PYJ48" s="49"/>
      <c r="PYK48" s="49"/>
      <c r="PYL48" s="49"/>
      <c r="PYM48" s="49"/>
      <c r="PYN48" s="49"/>
      <c r="PYO48" s="49"/>
      <c r="PYP48" s="49"/>
      <c r="PYQ48" s="49"/>
      <c r="PYR48" s="49"/>
      <c r="PYS48" s="49"/>
      <c r="PYT48" s="49"/>
      <c r="PYU48" s="49"/>
      <c r="PYV48" s="49"/>
      <c r="PYW48" s="49"/>
      <c r="PYX48" s="49"/>
      <c r="PYY48" s="49"/>
      <c r="PYZ48" s="49"/>
      <c r="PZA48" s="49"/>
      <c r="PZB48" s="49"/>
      <c r="PZC48" s="49"/>
      <c r="PZD48" s="49"/>
      <c r="PZE48" s="49"/>
      <c r="PZF48" s="49"/>
      <c r="PZG48" s="49"/>
      <c r="PZH48" s="49"/>
      <c r="PZI48" s="49"/>
      <c r="PZJ48" s="49"/>
      <c r="PZK48" s="49"/>
      <c r="PZL48" s="49"/>
      <c r="PZM48" s="49"/>
      <c r="PZN48" s="49"/>
      <c r="PZO48" s="49"/>
      <c r="PZP48" s="49"/>
      <c r="PZQ48" s="49"/>
      <c r="PZR48" s="49"/>
      <c r="PZS48" s="49"/>
      <c r="PZT48" s="49"/>
      <c r="PZU48" s="49"/>
      <c r="PZV48" s="49"/>
      <c r="PZW48" s="49"/>
      <c r="PZX48" s="49"/>
      <c r="PZY48" s="49"/>
      <c r="PZZ48" s="49"/>
      <c r="QAA48" s="49"/>
      <c r="QAB48" s="49"/>
      <c r="QAC48" s="49"/>
      <c r="QAD48" s="49"/>
      <c r="QAE48" s="49"/>
      <c r="QAF48" s="49"/>
      <c r="QAG48" s="49"/>
      <c r="QAH48" s="49"/>
      <c r="QAI48" s="49"/>
      <c r="QAJ48" s="49"/>
      <c r="QAK48" s="49"/>
      <c r="QAL48" s="49"/>
      <c r="QAM48" s="49"/>
      <c r="QAN48" s="49"/>
      <c r="QAO48" s="49"/>
      <c r="QAP48" s="49"/>
      <c r="QAQ48" s="49"/>
      <c r="QAR48" s="49"/>
      <c r="QAS48" s="49"/>
      <c r="QAT48" s="49"/>
      <c r="QAU48" s="49"/>
      <c r="QAV48" s="49"/>
      <c r="QAW48" s="49"/>
      <c r="QAX48" s="49"/>
      <c r="QAY48" s="49"/>
      <c r="QAZ48" s="49"/>
      <c r="QBA48" s="49"/>
      <c r="QBB48" s="49"/>
      <c r="QBC48" s="49"/>
      <c r="QBD48" s="49"/>
      <c r="QBE48" s="49"/>
      <c r="QBF48" s="49"/>
      <c r="QBG48" s="49"/>
      <c r="QBH48" s="49"/>
      <c r="QBI48" s="49"/>
      <c r="QBJ48" s="49"/>
      <c r="QBK48" s="49"/>
      <c r="QBL48" s="49"/>
      <c r="QBM48" s="49"/>
      <c r="QBN48" s="49"/>
      <c r="QBO48" s="49"/>
      <c r="QBP48" s="49"/>
      <c r="QBQ48" s="49"/>
      <c r="QBR48" s="49"/>
      <c r="QBS48" s="49"/>
      <c r="QBT48" s="49"/>
      <c r="QBU48" s="49"/>
      <c r="QBV48" s="49"/>
      <c r="QBW48" s="49"/>
      <c r="QBX48" s="49"/>
      <c r="QBY48" s="49"/>
      <c r="QBZ48" s="49"/>
      <c r="QCA48" s="49"/>
      <c r="QCB48" s="49"/>
      <c r="QCC48" s="49"/>
      <c r="QCD48" s="49"/>
      <c r="QCE48" s="49"/>
      <c r="QCF48" s="49"/>
      <c r="QCG48" s="49"/>
      <c r="QCH48" s="49"/>
      <c r="QCI48" s="49"/>
      <c r="QCJ48" s="49"/>
      <c r="QCK48" s="49"/>
      <c r="QCL48" s="49"/>
      <c r="QCM48" s="49"/>
      <c r="QCN48" s="49"/>
      <c r="QCO48" s="49"/>
      <c r="QCP48" s="49"/>
      <c r="QCQ48" s="49"/>
      <c r="QCR48" s="49"/>
      <c r="QCS48" s="49"/>
      <c r="QCT48" s="49"/>
      <c r="QCU48" s="49"/>
      <c r="QCV48" s="49"/>
      <c r="QCW48" s="49"/>
      <c r="QCX48" s="49"/>
      <c r="QCY48" s="49"/>
      <c r="QCZ48" s="49"/>
      <c r="QDA48" s="49"/>
      <c r="QDB48" s="49"/>
      <c r="QDC48" s="49"/>
      <c r="QDD48" s="49"/>
      <c r="QDE48" s="49"/>
      <c r="QDF48" s="49"/>
      <c r="QDG48" s="49"/>
      <c r="QDH48" s="49"/>
      <c r="QDI48" s="49"/>
      <c r="QDJ48" s="49"/>
      <c r="QDK48" s="49"/>
      <c r="QDL48" s="49"/>
      <c r="QDM48" s="49"/>
      <c r="QDN48" s="49"/>
      <c r="QDO48" s="49"/>
      <c r="QDP48" s="49"/>
      <c r="QDQ48" s="49"/>
      <c r="QDR48" s="49"/>
      <c r="QDS48" s="49"/>
      <c r="QDT48" s="49"/>
      <c r="QDU48" s="49"/>
      <c r="QDV48" s="49"/>
      <c r="QDW48" s="49"/>
      <c r="QDX48" s="49"/>
      <c r="QDY48" s="49"/>
      <c r="QDZ48" s="49"/>
      <c r="QEA48" s="49"/>
      <c r="QEB48" s="49"/>
      <c r="QEC48" s="49"/>
      <c r="QED48" s="49"/>
      <c r="QEE48" s="49"/>
      <c r="QEF48" s="49"/>
      <c r="QEG48" s="49"/>
      <c r="QEH48" s="49"/>
      <c r="QEI48" s="49"/>
      <c r="QEJ48" s="49"/>
      <c r="QEK48" s="49"/>
      <c r="QEL48" s="49"/>
      <c r="QEM48" s="49"/>
      <c r="QEN48" s="49"/>
      <c r="QEO48" s="49"/>
      <c r="QEP48" s="49"/>
      <c r="QEQ48" s="49"/>
      <c r="QER48" s="49"/>
      <c r="QES48" s="49"/>
      <c r="QET48" s="49"/>
      <c r="QEU48" s="49"/>
      <c r="QEV48" s="49"/>
      <c r="QEW48" s="49"/>
      <c r="QEX48" s="49"/>
      <c r="QEY48" s="49"/>
      <c r="QEZ48" s="49"/>
      <c r="QFA48" s="49"/>
      <c r="QFB48" s="49"/>
      <c r="QFC48" s="49"/>
      <c r="QFD48" s="49"/>
      <c r="QFE48" s="49"/>
      <c r="QFF48" s="49"/>
      <c r="QFG48" s="49"/>
      <c r="QFH48" s="49"/>
      <c r="QFI48" s="49"/>
      <c r="QFJ48" s="49"/>
      <c r="QFK48" s="49"/>
      <c r="QFL48" s="49"/>
      <c r="QFM48" s="49"/>
      <c r="QFN48" s="49"/>
      <c r="QFO48" s="49"/>
      <c r="QFP48" s="49"/>
      <c r="QFQ48" s="49"/>
      <c r="QFR48" s="49"/>
      <c r="QFS48" s="49"/>
      <c r="QFT48" s="49"/>
      <c r="QFU48" s="49"/>
      <c r="QFV48" s="49"/>
      <c r="QFW48" s="49"/>
      <c r="QFX48" s="49"/>
      <c r="QFY48" s="49"/>
      <c r="QFZ48" s="49"/>
      <c r="QGA48" s="49"/>
      <c r="QGB48" s="49"/>
      <c r="QGC48" s="49"/>
      <c r="QGD48" s="49"/>
      <c r="QGE48" s="49"/>
      <c r="QGF48" s="49"/>
      <c r="QGG48" s="49"/>
      <c r="QGH48" s="49"/>
      <c r="QGI48" s="49"/>
      <c r="QGJ48" s="49"/>
      <c r="QGK48" s="49"/>
      <c r="QGL48" s="49"/>
      <c r="QGM48" s="49"/>
      <c r="QGN48" s="49"/>
      <c r="QGO48" s="49"/>
      <c r="QGP48" s="49"/>
      <c r="QGQ48" s="49"/>
      <c r="QGR48" s="49"/>
      <c r="QGS48" s="49"/>
      <c r="QGT48" s="49"/>
      <c r="QGU48" s="49"/>
      <c r="QGV48" s="49"/>
      <c r="QGW48" s="49"/>
      <c r="QGX48" s="49"/>
      <c r="QGY48" s="49"/>
      <c r="QGZ48" s="49"/>
      <c r="QHA48" s="49"/>
      <c r="QHB48" s="49"/>
      <c r="QHC48" s="49"/>
      <c r="QHD48" s="49"/>
      <c r="QHE48" s="49"/>
      <c r="QHF48" s="49"/>
      <c r="QHG48" s="49"/>
      <c r="QHH48" s="49"/>
      <c r="QHI48" s="49"/>
      <c r="QHJ48" s="49"/>
      <c r="QHK48" s="49"/>
      <c r="QHL48" s="49"/>
      <c r="QHM48" s="49"/>
      <c r="QHN48" s="49"/>
      <c r="QHO48" s="49"/>
      <c r="QHP48" s="49"/>
      <c r="QHQ48" s="49"/>
      <c r="QHR48" s="49"/>
      <c r="QHS48" s="49"/>
      <c r="QHT48" s="49"/>
      <c r="QHU48" s="49"/>
      <c r="QHV48" s="49"/>
      <c r="QHW48" s="49"/>
      <c r="QHX48" s="49"/>
      <c r="QHY48" s="49"/>
      <c r="QHZ48" s="49"/>
      <c r="QIA48" s="49"/>
      <c r="QIB48" s="49"/>
      <c r="QIC48" s="49"/>
      <c r="QID48" s="49"/>
      <c r="QIE48" s="49"/>
      <c r="QIF48" s="49"/>
      <c r="QIG48" s="49"/>
      <c r="QIH48" s="49"/>
      <c r="QII48" s="49"/>
      <c r="QIJ48" s="49"/>
      <c r="QIK48" s="49"/>
      <c r="QIL48" s="49"/>
      <c r="QIM48" s="49"/>
      <c r="QIN48" s="49"/>
      <c r="QIO48" s="49"/>
      <c r="QIP48" s="49"/>
      <c r="QIQ48" s="49"/>
      <c r="QIR48" s="49"/>
      <c r="QIS48" s="49"/>
      <c r="QIT48" s="49"/>
      <c r="QIU48" s="49"/>
      <c r="QIV48" s="49"/>
      <c r="QIW48" s="49"/>
      <c r="QIX48" s="49"/>
      <c r="QIY48" s="49"/>
      <c r="QIZ48" s="49"/>
      <c r="QJA48" s="49"/>
      <c r="QJB48" s="49"/>
      <c r="QJC48" s="49"/>
      <c r="QJD48" s="49"/>
      <c r="QJE48" s="49"/>
      <c r="QJF48" s="49"/>
      <c r="QJG48" s="49"/>
      <c r="QJH48" s="49"/>
      <c r="QJI48" s="49"/>
      <c r="QJJ48" s="49"/>
      <c r="QJK48" s="49"/>
      <c r="QJL48" s="49"/>
      <c r="QJM48" s="49"/>
      <c r="QJN48" s="49"/>
      <c r="QJO48" s="49"/>
      <c r="QJP48" s="49"/>
      <c r="QJQ48" s="49"/>
      <c r="QJR48" s="49"/>
      <c r="QJS48" s="49"/>
      <c r="QJT48" s="49"/>
      <c r="QJU48" s="49"/>
      <c r="QJV48" s="49"/>
      <c r="QJW48" s="49"/>
      <c r="QJX48" s="49"/>
      <c r="QJY48" s="49"/>
      <c r="QJZ48" s="49"/>
      <c r="QKA48" s="49"/>
      <c r="QKB48" s="49"/>
      <c r="QKC48" s="49"/>
      <c r="QKD48" s="49"/>
      <c r="QKE48" s="49"/>
      <c r="QKF48" s="49"/>
      <c r="QKG48" s="49"/>
      <c r="QKH48" s="49"/>
      <c r="QKI48" s="49"/>
      <c r="QKJ48" s="49"/>
      <c r="QKK48" s="49"/>
      <c r="QKL48" s="49"/>
      <c r="QKM48" s="49"/>
      <c r="QKN48" s="49"/>
      <c r="QKO48" s="49"/>
      <c r="QKP48" s="49"/>
      <c r="QKQ48" s="49"/>
      <c r="QKR48" s="49"/>
      <c r="QKS48" s="49"/>
      <c r="QKT48" s="49"/>
      <c r="QKU48" s="49"/>
      <c r="QKV48" s="49"/>
      <c r="QKW48" s="49"/>
      <c r="QKX48" s="49"/>
      <c r="QKY48" s="49"/>
      <c r="QKZ48" s="49"/>
      <c r="QLA48" s="49"/>
      <c r="QLB48" s="49"/>
      <c r="QLC48" s="49"/>
      <c r="QLD48" s="49"/>
      <c r="QLE48" s="49"/>
      <c r="QLF48" s="49"/>
      <c r="QLG48" s="49"/>
      <c r="QLH48" s="49"/>
      <c r="QLI48" s="49"/>
      <c r="QLJ48" s="49"/>
      <c r="QLK48" s="49"/>
      <c r="QLL48" s="49"/>
      <c r="QLM48" s="49"/>
      <c r="QLN48" s="49"/>
      <c r="QLO48" s="49"/>
      <c r="QLP48" s="49"/>
      <c r="QLQ48" s="49"/>
      <c r="QLR48" s="49"/>
      <c r="QLS48" s="49"/>
      <c r="QLT48" s="49"/>
      <c r="QLU48" s="49"/>
      <c r="QLV48" s="49"/>
      <c r="QLW48" s="49"/>
      <c r="QLX48" s="49"/>
      <c r="QLY48" s="49"/>
      <c r="QLZ48" s="49"/>
      <c r="QMA48" s="49"/>
      <c r="QMB48" s="49"/>
      <c r="QMC48" s="49"/>
      <c r="QMD48" s="49"/>
      <c r="QME48" s="49"/>
      <c r="QMF48" s="49"/>
      <c r="QMG48" s="49"/>
      <c r="QMH48" s="49"/>
      <c r="QMI48" s="49"/>
      <c r="QMJ48" s="49"/>
      <c r="QMK48" s="49"/>
      <c r="QML48" s="49"/>
      <c r="QMM48" s="49"/>
      <c r="QMN48" s="49"/>
      <c r="QMO48" s="49"/>
      <c r="QMP48" s="49"/>
      <c r="QMQ48" s="49"/>
      <c r="QMR48" s="49"/>
      <c r="QMS48" s="49"/>
      <c r="QMT48" s="49"/>
      <c r="QMU48" s="49"/>
      <c r="QMV48" s="49"/>
      <c r="QMW48" s="49"/>
      <c r="QMX48" s="49"/>
      <c r="QMY48" s="49"/>
      <c r="QMZ48" s="49"/>
      <c r="QNA48" s="49"/>
      <c r="QNB48" s="49"/>
      <c r="QNC48" s="49"/>
      <c r="QND48" s="49"/>
      <c r="QNE48" s="49"/>
      <c r="QNF48" s="49"/>
      <c r="QNG48" s="49"/>
      <c r="QNH48" s="49"/>
      <c r="QNI48" s="49"/>
      <c r="QNJ48" s="49"/>
      <c r="QNK48" s="49"/>
      <c r="QNL48" s="49"/>
      <c r="QNM48" s="49"/>
      <c r="QNN48" s="49"/>
      <c r="QNO48" s="49"/>
      <c r="QNP48" s="49"/>
      <c r="QNQ48" s="49"/>
      <c r="QNR48" s="49"/>
      <c r="QNS48" s="49"/>
      <c r="QNT48" s="49"/>
      <c r="QNU48" s="49"/>
      <c r="QNV48" s="49"/>
      <c r="QNW48" s="49"/>
      <c r="QNX48" s="49"/>
      <c r="QNY48" s="49"/>
      <c r="QNZ48" s="49"/>
      <c r="QOA48" s="49"/>
      <c r="QOB48" s="49"/>
      <c r="QOC48" s="49"/>
      <c r="QOD48" s="49"/>
      <c r="QOE48" s="49"/>
      <c r="QOF48" s="49"/>
      <c r="QOG48" s="49"/>
      <c r="QOH48" s="49"/>
      <c r="QOI48" s="49"/>
      <c r="QOJ48" s="49"/>
      <c r="QOK48" s="49"/>
      <c r="QOL48" s="49"/>
      <c r="QOM48" s="49"/>
      <c r="QON48" s="49"/>
      <c r="QOO48" s="49"/>
      <c r="QOP48" s="49"/>
      <c r="QOQ48" s="49"/>
      <c r="QOR48" s="49"/>
      <c r="QOS48" s="49"/>
      <c r="QOT48" s="49"/>
      <c r="QOU48" s="49"/>
      <c r="QOV48" s="49"/>
      <c r="QOW48" s="49"/>
      <c r="QOX48" s="49"/>
      <c r="QOY48" s="49"/>
      <c r="QOZ48" s="49"/>
      <c r="QPA48" s="49"/>
      <c r="QPB48" s="49"/>
      <c r="QPC48" s="49"/>
      <c r="QPD48" s="49"/>
      <c r="QPE48" s="49"/>
      <c r="QPF48" s="49"/>
      <c r="QPG48" s="49"/>
      <c r="QPH48" s="49"/>
      <c r="QPI48" s="49"/>
      <c r="QPJ48" s="49"/>
      <c r="QPK48" s="49"/>
      <c r="QPL48" s="49"/>
      <c r="QPM48" s="49"/>
      <c r="QPN48" s="49"/>
      <c r="QPO48" s="49"/>
      <c r="QPP48" s="49"/>
      <c r="QPQ48" s="49"/>
      <c r="QPR48" s="49"/>
      <c r="QPS48" s="49"/>
      <c r="QPT48" s="49"/>
      <c r="QPU48" s="49"/>
      <c r="QPV48" s="49"/>
      <c r="QPW48" s="49"/>
      <c r="QPX48" s="49"/>
      <c r="QPY48" s="49"/>
      <c r="QPZ48" s="49"/>
      <c r="QQA48" s="49"/>
      <c r="QQB48" s="49"/>
      <c r="QQC48" s="49"/>
      <c r="QQD48" s="49"/>
      <c r="QQE48" s="49"/>
      <c r="QQF48" s="49"/>
      <c r="QQG48" s="49"/>
      <c r="QQH48" s="49"/>
      <c r="QQI48" s="49"/>
      <c r="QQJ48" s="49"/>
      <c r="QQK48" s="49"/>
      <c r="QQL48" s="49"/>
      <c r="QQM48" s="49"/>
      <c r="QQN48" s="49"/>
      <c r="QQO48" s="49"/>
      <c r="QQP48" s="49"/>
      <c r="QQQ48" s="49"/>
      <c r="QQR48" s="49"/>
      <c r="QQS48" s="49"/>
      <c r="QQT48" s="49"/>
      <c r="QQU48" s="49"/>
      <c r="QQV48" s="49"/>
      <c r="QQW48" s="49"/>
      <c r="QQX48" s="49"/>
      <c r="QQY48" s="49"/>
      <c r="QQZ48" s="49"/>
      <c r="QRA48" s="49"/>
      <c r="QRB48" s="49"/>
      <c r="QRC48" s="49"/>
      <c r="QRD48" s="49"/>
      <c r="QRE48" s="49"/>
      <c r="QRF48" s="49"/>
      <c r="QRG48" s="49"/>
      <c r="QRH48" s="49"/>
      <c r="QRI48" s="49"/>
      <c r="QRJ48" s="49"/>
      <c r="QRK48" s="49"/>
      <c r="QRL48" s="49"/>
      <c r="QRM48" s="49"/>
      <c r="QRN48" s="49"/>
      <c r="QRO48" s="49"/>
      <c r="QRP48" s="49"/>
      <c r="QRQ48" s="49"/>
      <c r="QRR48" s="49"/>
      <c r="QRS48" s="49"/>
      <c r="QRT48" s="49"/>
      <c r="QRU48" s="49"/>
      <c r="QRV48" s="49"/>
      <c r="QRW48" s="49"/>
      <c r="QRX48" s="49"/>
      <c r="QRY48" s="49"/>
      <c r="QRZ48" s="49"/>
      <c r="QSA48" s="49"/>
      <c r="QSB48" s="49"/>
      <c r="QSC48" s="49"/>
      <c r="QSD48" s="49"/>
      <c r="QSE48" s="49"/>
      <c r="QSF48" s="49"/>
      <c r="QSG48" s="49"/>
      <c r="QSH48" s="49"/>
      <c r="QSI48" s="49"/>
      <c r="QSJ48" s="49"/>
      <c r="QSK48" s="49"/>
      <c r="QSL48" s="49"/>
      <c r="QSM48" s="49"/>
      <c r="QSN48" s="49"/>
      <c r="QSO48" s="49"/>
      <c r="QSP48" s="49"/>
      <c r="QSQ48" s="49"/>
      <c r="QSR48" s="49"/>
      <c r="QSS48" s="49"/>
      <c r="QST48" s="49"/>
      <c r="QSU48" s="49"/>
      <c r="QSV48" s="49"/>
      <c r="QSW48" s="49"/>
      <c r="QSX48" s="49"/>
      <c r="QSY48" s="49"/>
      <c r="QSZ48" s="49"/>
      <c r="QTA48" s="49"/>
      <c r="QTB48" s="49"/>
      <c r="QTC48" s="49"/>
      <c r="QTD48" s="49"/>
      <c r="QTE48" s="49"/>
      <c r="QTF48" s="49"/>
      <c r="QTG48" s="49"/>
      <c r="QTH48" s="49"/>
      <c r="QTI48" s="49"/>
      <c r="QTJ48" s="49"/>
      <c r="QTK48" s="49"/>
      <c r="QTL48" s="49"/>
      <c r="QTM48" s="49"/>
      <c r="QTN48" s="49"/>
      <c r="QTO48" s="49"/>
      <c r="QTP48" s="49"/>
      <c r="QTQ48" s="49"/>
      <c r="QTR48" s="49"/>
      <c r="QTS48" s="49"/>
      <c r="QTT48" s="49"/>
      <c r="QTU48" s="49"/>
      <c r="QTV48" s="49"/>
      <c r="QTW48" s="49"/>
      <c r="QTX48" s="49"/>
      <c r="QTY48" s="49"/>
      <c r="QTZ48" s="49"/>
      <c r="QUA48" s="49"/>
      <c r="QUB48" s="49"/>
      <c r="QUC48" s="49"/>
      <c r="QUD48" s="49"/>
      <c r="QUE48" s="49"/>
      <c r="QUF48" s="49"/>
      <c r="QUG48" s="49"/>
      <c r="QUH48" s="49"/>
      <c r="QUI48" s="49"/>
      <c r="QUJ48" s="49"/>
      <c r="QUK48" s="49"/>
      <c r="QUL48" s="49"/>
      <c r="QUM48" s="49"/>
      <c r="QUN48" s="49"/>
      <c r="QUO48" s="49"/>
      <c r="QUP48" s="49"/>
      <c r="QUQ48" s="49"/>
      <c r="QUR48" s="49"/>
      <c r="QUS48" s="49"/>
      <c r="QUT48" s="49"/>
      <c r="QUU48" s="49"/>
      <c r="QUV48" s="49"/>
      <c r="QUW48" s="49"/>
      <c r="QUX48" s="49"/>
      <c r="QUY48" s="49"/>
      <c r="QUZ48" s="49"/>
      <c r="QVA48" s="49"/>
      <c r="QVB48" s="49"/>
      <c r="QVC48" s="49"/>
      <c r="QVD48" s="49"/>
      <c r="QVE48" s="49"/>
      <c r="QVF48" s="49"/>
      <c r="QVG48" s="49"/>
      <c r="QVH48" s="49"/>
      <c r="QVI48" s="49"/>
      <c r="QVJ48" s="49"/>
      <c r="QVK48" s="49"/>
      <c r="QVL48" s="49"/>
      <c r="QVM48" s="49"/>
      <c r="QVN48" s="49"/>
      <c r="QVO48" s="49"/>
      <c r="QVP48" s="49"/>
      <c r="QVQ48" s="49"/>
      <c r="QVR48" s="49"/>
      <c r="QVS48" s="49"/>
      <c r="QVT48" s="49"/>
      <c r="QVU48" s="49"/>
      <c r="QVV48" s="49"/>
      <c r="QVW48" s="49"/>
      <c r="QVX48" s="49"/>
      <c r="QVY48" s="49"/>
      <c r="QVZ48" s="49"/>
      <c r="QWA48" s="49"/>
      <c r="QWB48" s="49"/>
      <c r="QWC48" s="49"/>
      <c r="QWD48" s="49"/>
      <c r="QWE48" s="49"/>
      <c r="QWF48" s="49"/>
      <c r="QWG48" s="49"/>
      <c r="QWH48" s="49"/>
      <c r="QWI48" s="49"/>
      <c r="QWJ48" s="49"/>
      <c r="QWK48" s="49"/>
      <c r="QWL48" s="49"/>
      <c r="QWM48" s="49"/>
      <c r="QWN48" s="49"/>
      <c r="QWO48" s="49"/>
      <c r="QWP48" s="49"/>
      <c r="QWQ48" s="49"/>
      <c r="QWR48" s="49"/>
      <c r="QWS48" s="49"/>
      <c r="QWT48" s="49"/>
      <c r="QWU48" s="49"/>
      <c r="QWV48" s="49"/>
      <c r="QWW48" s="49"/>
      <c r="QWX48" s="49"/>
      <c r="QWY48" s="49"/>
      <c r="QWZ48" s="49"/>
      <c r="QXA48" s="49"/>
      <c r="QXB48" s="49"/>
      <c r="QXC48" s="49"/>
      <c r="QXD48" s="49"/>
      <c r="QXE48" s="49"/>
      <c r="QXF48" s="49"/>
      <c r="QXG48" s="49"/>
      <c r="QXH48" s="49"/>
      <c r="QXI48" s="49"/>
      <c r="QXJ48" s="49"/>
      <c r="QXK48" s="49"/>
      <c r="QXL48" s="49"/>
      <c r="QXM48" s="49"/>
      <c r="QXN48" s="49"/>
      <c r="QXO48" s="49"/>
      <c r="QXP48" s="49"/>
      <c r="QXQ48" s="49"/>
      <c r="QXR48" s="49"/>
      <c r="QXS48" s="49"/>
      <c r="QXT48" s="49"/>
      <c r="QXU48" s="49"/>
      <c r="QXV48" s="49"/>
      <c r="QXW48" s="49"/>
      <c r="QXX48" s="49"/>
      <c r="QXY48" s="49"/>
      <c r="QXZ48" s="49"/>
      <c r="QYA48" s="49"/>
      <c r="QYB48" s="49"/>
      <c r="QYC48" s="49"/>
      <c r="QYD48" s="49"/>
      <c r="QYE48" s="49"/>
      <c r="QYF48" s="49"/>
      <c r="QYG48" s="49"/>
      <c r="QYH48" s="49"/>
      <c r="QYI48" s="49"/>
      <c r="QYJ48" s="49"/>
      <c r="QYK48" s="49"/>
      <c r="QYL48" s="49"/>
      <c r="QYM48" s="49"/>
      <c r="QYN48" s="49"/>
      <c r="QYO48" s="49"/>
      <c r="QYP48" s="49"/>
      <c r="QYQ48" s="49"/>
      <c r="QYR48" s="49"/>
      <c r="QYS48" s="49"/>
      <c r="QYT48" s="49"/>
      <c r="QYU48" s="49"/>
      <c r="QYV48" s="49"/>
      <c r="QYW48" s="49"/>
      <c r="QYX48" s="49"/>
      <c r="QYY48" s="49"/>
      <c r="QYZ48" s="49"/>
      <c r="QZA48" s="49"/>
      <c r="QZB48" s="49"/>
      <c r="QZC48" s="49"/>
      <c r="QZD48" s="49"/>
      <c r="QZE48" s="49"/>
      <c r="QZF48" s="49"/>
      <c r="QZG48" s="49"/>
      <c r="QZH48" s="49"/>
      <c r="QZI48" s="49"/>
      <c r="QZJ48" s="49"/>
      <c r="QZK48" s="49"/>
      <c r="QZL48" s="49"/>
      <c r="QZM48" s="49"/>
      <c r="QZN48" s="49"/>
      <c r="QZO48" s="49"/>
      <c r="QZP48" s="49"/>
      <c r="QZQ48" s="49"/>
      <c r="QZR48" s="49"/>
      <c r="QZS48" s="49"/>
      <c r="QZT48" s="49"/>
      <c r="QZU48" s="49"/>
      <c r="QZV48" s="49"/>
      <c r="QZW48" s="49"/>
      <c r="QZX48" s="49"/>
      <c r="QZY48" s="49"/>
      <c r="QZZ48" s="49"/>
      <c r="RAA48" s="49"/>
      <c r="RAB48" s="49"/>
      <c r="RAC48" s="49"/>
      <c r="RAD48" s="49"/>
      <c r="RAE48" s="49"/>
      <c r="RAF48" s="49"/>
      <c r="RAG48" s="49"/>
      <c r="RAH48" s="49"/>
      <c r="RAI48" s="49"/>
      <c r="RAJ48" s="49"/>
      <c r="RAK48" s="49"/>
      <c r="RAL48" s="49"/>
      <c r="RAM48" s="49"/>
      <c r="RAN48" s="49"/>
      <c r="RAO48" s="49"/>
      <c r="RAP48" s="49"/>
      <c r="RAQ48" s="49"/>
      <c r="RAR48" s="49"/>
      <c r="RAS48" s="49"/>
      <c r="RAT48" s="49"/>
      <c r="RAU48" s="49"/>
      <c r="RAV48" s="49"/>
      <c r="RAW48" s="49"/>
      <c r="RAX48" s="49"/>
      <c r="RAY48" s="49"/>
      <c r="RAZ48" s="49"/>
      <c r="RBA48" s="49"/>
      <c r="RBB48" s="49"/>
      <c r="RBC48" s="49"/>
      <c r="RBD48" s="49"/>
      <c r="RBE48" s="49"/>
      <c r="RBF48" s="49"/>
      <c r="RBG48" s="49"/>
      <c r="RBH48" s="49"/>
      <c r="RBI48" s="49"/>
      <c r="RBJ48" s="49"/>
      <c r="RBK48" s="49"/>
      <c r="RBL48" s="49"/>
      <c r="RBM48" s="49"/>
      <c r="RBN48" s="49"/>
      <c r="RBO48" s="49"/>
      <c r="RBP48" s="49"/>
      <c r="RBQ48" s="49"/>
      <c r="RBR48" s="49"/>
      <c r="RBS48" s="49"/>
      <c r="RBT48" s="49"/>
      <c r="RBU48" s="49"/>
      <c r="RBV48" s="49"/>
      <c r="RBW48" s="49"/>
      <c r="RBX48" s="49"/>
      <c r="RBY48" s="49"/>
      <c r="RBZ48" s="49"/>
      <c r="RCA48" s="49"/>
      <c r="RCB48" s="49"/>
      <c r="RCC48" s="49"/>
      <c r="RCD48" s="49"/>
      <c r="RCE48" s="49"/>
      <c r="RCF48" s="49"/>
      <c r="RCG48" s="49"/>
      <c r="RCH48" s="49"/>
      <c r="RCI48" s="49"/>
      <c r="RCJ48" s="49"/>
      <c r="RCK48" s="49"/>
      <c r="RCL48" s="49"/>
      <c r="RCM48" s="49"/>
      <c r="RCN48" s="49"/>
      <c r="RCO48" s="49"/>
      <c r="RCP48" s="49"/>
      <c r="RCQ48" s="49"/>
      <c r="RCR48" s="49"/>
      <c r="RCS48" s="49"/>
      <c r="RCT48" s="49"/>
      <c r="RCU48" s="49"/>
      <c r="RCV48" s="49"/>
      <c r="RCW48" s="49"/>
      <c r="RCX48" s="49"/>
      <c r="RCY48" s="49"/>
      <c r="RCZ48" s="49"/>
      <c r="RDA48" s="49"/>
      <c r="RDB48" s="49"/>
      <c r="RDC48" s="49"/>
      <c r="RDD48" s="49"/>
      <c r="RDE48" s="49"/>
      <c r="RDF48" s="49"/>
      <c r="RDG48" s="49"/>
      <c r="RDH48" s="49"/>
      <c r="RDI48" s="49"/>
      <c r="RDJ48" s="49"/>
      <c r="RDK48" s="49"/>
      <c r="RDL48" s="49"/>
      <c r="RDM48" s="49"/>
      <c r="RDN48" s="49"/>
      <c r="RDO48" s="49"/>
      <c r="RDP48" s="49"/>
      <c r="RDQ48" s="49"/>
      <c r="RDR48" s="49"/>
      <c r="RDS48" s="49"/>
      <c r="RDT48" s="49"/>
      <c r="RDU48" s="49"/>
      <c r="RDV48" s="49"/>
      <c r="RDW48" s="49"/>
      <c r="RDX48" s="49"/>
      <c r="RDY48" s="49"/>
      <c r="RDZ48" s="49"/>
      <c r="REA48" s="49"/>
      <c r="REB48" s="49"/>
      <c r="REC48" s="49"/>
      <c r="RED48" s="49"/>
      <c r="REE48" s="49"/>
      <c r="REF48" s="49"/>
      <c r="REG48" s="49"/>
      <c r="REH48" s="49"/>
      <c r="REI48" s="49"/>
      <c r="REJ48" s="49"/>
      <c r="REK48" s="49"/>
      <c r="REL48" s="49"/>
      <c r="REM48" s="49"/>
      <c r="REN48" s="49"/>
      <c r="REO48" s="49"/>
      <c r="REP48" s="49"/>
      <c r="REQ48" s="49"/>
      <c r="RER48" s="49"/>
      <c r="RES48" s="49"/>
      <c r="RET48" s="49"/>
      <c r="REU48" s="49"/>
      <c r="REV48" s="49"/>
      <c r="REW48" s="49"/>
      <c r="REX48" s="49"/>
      <c r="REY48" s="49"/>
      <c r="REZ48" s="49"/>
      <c r="RFA48" s="49"/>
      <c r="RFB48" s="49"/>
      <c r="RFC48" s="49"/>
      <c r="RFD48" s="49"/>
      <c r="RFE48" s="49"/>
      <c r="RFF48" s="49"/>
      <c r="RFG48" s="49"/>
      <c r="RFH48" s="49"/>
      <c r="RFI48" s="49"/>
      <c r="RFJ48" s="49"/>
      <c r="RFK48" s="49"/>
      <c r="RFL48" s="49"/>
      <c r="RFM48" s="49"/>
      <c r="RFN48" s="49"/>
      <c r="RFO48" s="49"/>
      <c r="RFP48" s="49"/>
      <c r="RFQ48" s="49"/>
      <c r="RFR48" s="49"/>
      <c r="RFS48" s="49"/>
      <c r="RFT48" s="49"/>
      <c r="RFU48" s="49"/>
      <c r="RFV48" s="49"/>
      <c r="RFW48" s="49"/>
      <c r="RFX48" s="49"/>
      <c r="RFY48" s="49"/>
      <c r="RFZ48" s="49"/>
      <c r="RGA48" s="49"/>
      <c r="RGB48" s="49"/>
      <c r="RGC48" s="49"/>
      <c r="RGD48" s="49"/>
      <c r="RGE48" s="49"/>
      <c r="RGF48" s="49"/>
      <c r="RGG48" s="49"/>
      <c r="RGH48" s="49"/>
      <c r="RGI48" s="49"/>
      <c r="RGJ48" s="49"/>
      <c r="RGK48" s="49"/>
      <c r="RGL48" s="49"/>
      <c r="RGM48" s="49"/>
      <c r="RGN48" s="49"/>
      <c r="RGO48" s="49"/>
      <c r="RGP48" s="49"/>
      <c r="RGQ48" s="49"/>
      <c r="RGR48" s="49"/>
      <c r="RGS48" s="49"/>
      <c r="RGT48" s="49"/>
      <c r="RGU48" s="49"/>
      <c r="RGV48" s="49"/>
      <c r="RGW48" s="49"/>
      <c r="RGX48" s="49"/>
      <c r="RGY48" s="49"/>
      <c r="RGZ48" s="49"/>
      <c r="RHA48" s="49"/>
      <c r="RHB48" s="49"/>
      <c r="RHC48" s="49"/>
      <c r="RHD48" s="49"/>
      <c r="RHE48" s="49"/>
      <c r="RHF48" s="49"/>
      <c r="RHG48" s="49"/>
      <c r="RHH48" s="49"/>
      <c r="RHI48" s="49"/>
      <c r="RHJ48" s="49"/>
      <c r="RHK48" s="49"/>
      <c r="RHL48" s="49"/>
      <c r="RHM48" s="49"/>
      <c r="RHN48" s="49"/>
      <c r="RHO48" s="49"/>
      <c r="RHP48" s="49"/>
      <c r="RHQ48" s="49"/>
      <c r="RHR48" s="49"/>
      <c r="RHS48" s="49"/>
      <c r="RHT48" s="49"/>
      <c r="RHU48" s="49"/>
      <c r="RHV48" s="49"/>
      <c r="RHW48" s="49"/>
      <c r="RHX48" s="49"/>
      <c r="RHY48" s="49"/>
      <c r="RHZ48" s="49"/>
      <c r="RIA48" s="49"/>
      <c r="RIB48" s="49"/>
      <c r="RIC48" s="49"/>
      <c r="RID48" s="49"/>
      <c r="RIE48" s="49"/>
      <c r="RIF48" s="49"/>
      <c r="RIG48" s="49"/>
      <c r="RIH48" s="49"/>
      <c r="RII48" s="49"/>
      <c r="RIJ48" s="49"/>
      <c r="RIK48" s="49"/>
      <c r="RIL48" s="49"/>
      <c r="RIM48" s="49"/>
      <c r="RIN48" s="49"/>
      <c r="RIO48" s="49"/>
      <c r="RIP48" s="49"/>
      <c r="RIQ48" s="49"/>
      <c r="RIR48" s="49"/>
      <c r="RIS48" s="49"/>
      <c r="RIT48" s="49"/>
      <c r="RIU48" s="49"/>
      <c r="RIV48" s="49"/>
      <c r="RIW48" s="49"/>
      <c r="RIX48" s="49"/>
      <c r="RIY48" s="49"/>
      <c r="RIZ48" s="49"/>
      <c r="RJA48" s="49"/>
      <c r="RJB48" s="49"/>
      <c r="RJC48" s="49"/>
      <c r="RJD48" s="49"/>
      <c r="RJE48" s="49"/>
      <c r="RJF48" s="49"/>
      <c r="RJG48" s="49"/>
      <c r="RJH48" s="49"/>
      <c r="RJI48" s="49"/>
      <c r="RJJ48" s="49"/>
      <c r="RJK48" s="49"/>
      <c r="RJL48" s="49"/>
      <c r="RJM48" s="49"/>
      <c r="RJN48" s="49"/>
      <c r="RJO48" s="49"/>
      <c r="RJP48" s="49"/>
      <c r="RJQ48" s="49"/>
      <c r="RJR48" s="49"/>
      <c r="RJS48" s="49"/>
      <c r="RJT48" s="49"/>
      <c r="RJU48" s="49"/>
      <c r="RJV48" s="49"/>
      <c r="RJW48" s="49"/>
      <c r="RJX48" s="49"/>
      <c r="RJY48" s="49"/>
      <c r="RJZ48" s="49"/>
      <c r="RKA48" s="49"/>
      <c r="RKB48" s="49"/>
      <c r="RKC48" s="49"/>
      <c r="RKD48" s="49"/>
      <c r="RKE48" s="49"/>
      <c r="RKF48" s="49"/>
      <c r="RKG48" s="49"/>
      <c r="RKH48" s="49"/>
      <c r="RKI48" s="49"/>
      <c r="RKJ48" s="49"/>
      <c r="RKK48" s="49"/>
      <c r="RKL48" s="49"/>
      <c r="RKM48" s="49"/>
      <c r="RKN48" s="49"/>
      <c r="RKO48" s="49"/>
      <c r="RKP48" s="49"/>
      <c r="RKQ48" s="49"/>
      <c r="RKR48" s="49"/>
      <c r="RKS48" s="49"/>
      <c r="RKT48" s="49"/>
      <c r="RKU48" s="49"/>
      <c r="RKV48" s="49"/>
      <c r="RKW48" s="49"/>
      <c r="RKX48" s="49"/>
      <c r="RKY48" s="49"/>
      <c r="RKZ48" s="49"/>
      <c r="RLA48" s="49"/>
      <c r="RLB48" s="49"/>
      <c r="RLC48" s="49"/>
      <c r="RLD48" s="49"/>
      <c r="RLE48" s="49"/>
      <c r="RLF48" s="49"/>
      <c r="RLG48" s="49"/>
      <c r="RLH48" s="49"/>
      <c r="RLI48" s="49"/>
      <c r="RLJ48" s="49"/>
      <c r="RLK48" s="49"/>
      <c r="RLL48" s="49"/>
      <c r="RLM48" s="49"/>
      <c r="RLN48" s="49"/>
      <c r="RLO48" s="49"/>
      <c r="RLP48" s="49"/>
      <c r="RLQ48" s="49"/>
      <c r="RLR48" s="49"/>
      <c r="RLS48" s="49"/>
      <c r="RLT48" s="49"/>
      <c r="RLU48" s="49"/>
      <c r="RLV48" s="49"/>
      <c r="RLW48" s="49"/>
      <c r="RLX48" s="49"/>
      <c r="RLY48" s="49"/>
      <c r="RLZ48" s="49"/>
      <c r="RMA48" s="49"/>
      <c r="RMB48" s="49"/>
      <c r="RMC48" s="49"/>
      <c r="RMD48" s="49"/>
      <c r="RME48" s="49"/>
      <c r="RMF48" s="49"/>
      <c r="RMG48" s="49"/>
      <c r="RMH48" s="49"/>
      <c r="RMI48" s="49"/>
      <c r="RMJ48" s="49"/>
      <c r="RMK48" s="49"/>
      <c r="RML48" s="49"/>
      <c r="RMM48" s="49"/>
      <c r="RMN48" s="49"/>
      <c r="RMO48" s="49"/>
      <c r="RMP48" s="49"/>
      <c r="RMQ48" s="49"/>
      <c r="RMR48" s="49"/>
      <c r="RMS48" s="49"/>
      <c r="RMT48" s="49"/>
      <c r="RMU48" s="49"/>
      <c r="RMV48" s="49"/>
      <c r="RMW48" s="49"/>
      <c r="RMX48" s="49"/>
      <c r="RMY48" s="49"/>
      <c r="RMZ48" s="49"/>
      <c r="RNA48" s="49"/>
      <c r="RNB48" s="49"/>
      <c r="RNC48" s="49"/>
      <c r="RND48" s="49"/>
      <c r="RNE48" s="49"/>
      <c r="RNF48" s="49"/>
      <c r="RNG48" s="49"/>
      <c r="RNH48" s="49"/>
      <c r="RNI48" s="49"/>
      <c r="RNJ48" s="49"/>
      <c r="RNK48" s="49"/>
      <c r="RNL48" s="49"/>
      <c r="RNM48" s="49"/>
      <c r="RNN48" s="49"/>
      <c r="RNO48" s="49"/>
      <c r="RNP48" s="49"/>
      <c r="RNQ48" s="49"/>
      <c r="RNR48" s="49"/>
      <c r="RNS48" s="49"/>
      <c r="RNT48" s="49"/>
      <c r="RNU48" s="49"/>
      <c r="RNV48" s="49"/>
      <c r="RNW48" s="49"/>
      <c r="RNX48" s="49"/>
      <c r="RNY48" s="49"/>
      <c r="RNZ48" s="49"/>
      <c r="ROA48" s="49"/>
      <c r="ROB48" s="49"/>
      <c r="ROC48" s="49"/>
      <c r="ROD48" s="49"/>
      <c r="ROE48" s="49"/>
      <c r="ROF48" s="49"/>
      <c r="ROG48" s="49"/>
      <c r="ROH48" s="49"/>
      <c r="ROI48" s="49"/>
      <c r="ROJ48" s="49"/>
      <c r="ROK48" s="49"/>
      <c r="ROL48" s="49"/>
      <c r="ROM48" s="49"/>
      <c r="RON48" s="49"/>
      <c r="ROO48" s="49"/>
      <c r="ROP48" s="49"/>
      <c r="ROQ48" s="49"/>
      <c r="ROR48" s="49"/>
      <c r="ROS48" s="49"/>
      <c r="ROT48" s="49"/>
      <c r="ROU48" s="49"/>
      <c r="ROV48" s="49"/>
      <c r="ROW48" s="49"/>
      <c r="ROX48" s="49"/>
      <c r="ROY48" s="49"/>
      <c r="ROZ48" s="49"/>
      <c r="RPA48" s="49"/>
      <c r="RPB48" s="49"/>
      <c r="RPC48" s="49"/>
      <c r="RPD48" s="49"/>
      <c r="RPE48" s="49"/>
      <c r="RPF48" s="49"/>
      <c r="RPG48" s="49"/>
      <c r="RPH48" s="49"/>
      <c r="RPI48" s="49"/>
      <c r="RPJ48" s="49"/>
      <c r="RPK48" s="49"/>
      <c r="RPL48" s="49"/>
      <c r="RPM48" s="49"/>
      <c r="RPN48" s="49"/>
      <c r="RPO48" s="49"/>
      <c r="RPP48" s="49"/>
      <c r="RPQ48" s="49"/>
      <c r="RPR48" s="49"/>
      <c r="RPS48" s="49"/>
      <c r="RPT48" s="49"/>
      <c r="RPU48" s="49"/>
      <c r="RPV48" s="49"/>
      <c r="RPW48" s="49"/>
      <c r="RPX48" s="49"/>
      <c r="RPY48" s="49"/>
      <c r="RPZ48" s="49"/>
      <c r="RQA48" s="49"/>
      <c r="RQB48" s="49"/>
      <c r="RQC48" s="49"/>
      <c r="RQD48" s="49"/>
      <c r="RQE48" s="49"/>
      <c r="RQF48" s="49"/>
      <c r="RQG48" s="49"/>
      <c r="RQH48" s="49"/>
      <c r="RQI48" s="49"/>
      <c r="RQJ48" s="49"/>
      <c r="RQK48" s="49"/>
      <c r="RQL48" s="49"/>
      <c r="RQM48" s="49"/>
      <c r="RQN48" s="49"/>
      <c r="RQO48" s="49"/>
      <c r="RQP48" s="49"/>
      <c r="RQQ48" s="49"/>
      <c r="RQR48" s="49"/>
      <c r="RQS48" s="49"/>
      <c r="RQT48" s="49"/>
      <c r="RQU48" s="49"/>
      <c r="RQV48" s="49"/>
      <c r="RQW48" s="49"/>
      <c r="RQX48" s="49"/>
      <c r="RQY48" s="49"/>
      <c r="RQZ48" s="49"/>
      <c r="RRA48" s="49"/>
      <c r="RRB48" s="49"/>
      <c r="RRC48" s="49"/>
      <c r="RRD48" s="49"/>
      <c r="RRE48" s="49"/>
      <c r="RRF48" s="49"/>
      <c r="RRG48" s="49"/>
      <c r="RRH48" s="49"/>
      <c r="RRI48" s="49"/>
      <c r="RRJ48" s="49"/>
      <c r="RRK48" s="49"/>
      <c r="RRL48" s="49"/>
      <c r="RRM48" s="49"/>
      <c r="RRN48" s="49"/>
      <c r="RRO48" s="49"/>
      <c r="RRP48" s="49"/>
      <c r="RRQ48" s="49"/>
      <c r="RRR48" s="49"/>
      <c r="RRS48" s="49"/>
      <c r="RRT48" s="49"/>
      <c r="RRU48" s="49"/>
      <c r="RRV48" s="49"/>
      <c r="RRW48" s="49"/>
      <c r="RRX48" s="49"/>
      <c r="RRY48" s="49"/>
      <c r="RRZ48" s="49"/>
      <c r="RSA48" s="49"/>
      <c r="RSB48" s="49"/>
      <c r="RSC48" s="49"/>
      <c r="RSD48" s="49"/>
      <c r="RSE48" s="49"/>
      <c r="RSF48" s="49"/>
      <c r="RSG48" s="49"/>
      <c r="RSH48" s="49"/>
      <c r="RSI48" s="49"/>
      <c r="RSJ48" s="49"/>
      <c r="RSK48" s="49"/>
      <c r="RSL48" s="49"/>
      <c r="RSM48" s="49"/>
      <c r="RSN48" s="49"/>
      <c r="RSO48" s="49"/>
      <c r="RSP48" s="49"/>
      <c r="RSQ48" s="49"/>
      <c r="RSR48" s="49"/>
      <c r="RSS48" s="49"/>
      <c r="RST48" s="49"/>
      <c r="RSU48" s="49"/>
      <c r="RSV48" s="49"/>
      <c r="RSW48" s="49"/>
      <c r="RSX48" s="49"/>
      <c r="RSY48" s="49"/>
      <c r="RSZ48" s="49"/>
      <c r="RTA48" s="49"/>
      <c r="RTB48" s="49"/>
      <c r="RTC48" s="49"/>
      <c r="RTD48" s="49"/>
      <c r="RTE48" s="49"/>
      <c r="RTF48" s="49"/>
      <c r="RTG48" s="49"/>
      <c r="RTH48" s="49"/>
      <c r="RTI48" s="49"/>
      <c r="RTJ48" s="49"/>
      <c r="RTK48" s="49"/>
      <c r="RTL48" s="49"/>
      <c r="RTM48" s="49"/>
      <c r="RTN48" s="49"/>
      <c r="RTO48" s="49"/>
      <c r="RTP48" s="49"/>
      <c r="RTQ48" s="49"/>
      <c r="RTR48" s="49"/>
      <c r="RTS48" s="49"/>
      <c r="RTT48" s="49"/>
      <c r="RTU48" s="49"/>
      <c r="RTV48" s="49"/>
      <c r="RTW48" s="49"/>
      <c r="RTX48" s="49"/>
      <c r="RTY48" s="49"/>
      <c r="RTZ48" s="49"/>
      <c r="RUA48" s="49"/>
      <c r="RUB48" s="49"/>
      <c r="RUC48" s="49"/>
      <c r="RUD48" s="49"/>
      <c r="RUE48" s="49"/>
      <c r="RUF48" s="49"/>
      <c r="RUG48" s="49"/>
      <c r="RUH48" s="49"/>
      <c r="RUI48" s="49"/>
      <c r="RUJ48" s="49"/>
      <c r="RUK48" s="49"/>
      <c r="RUL48" s="49"/>
      <c r="RUM48" s="49"/>
      <c r="RUN48" s="49"/>
      <c r="RUO48" s="49"/>
      <c r="RUP48" s="49"/>
      <c r="RUQ48" s="49"/>
      <c r="RUR48" s="49"/>
      <c r="RUS48" s="49"/>
      <c r="RUT48" s="49"/>
      <c r="RUU48" s="49"/>
      <c r="RUV48" s="49"/>
      <c r="RUW48" s="49"/>
      <c r="RUX48" s="49"/>
      <c r="RUY48" s="49"/>
      <c r="RUZ48" s="49"/>
      <c r="RVA48" s="49"/>
      <c r="RVB48" s="49"/>
      <c r="RVC48" s="49"/>
      <c r="RVD48" s="49"/>
      <c r="RVE48" s="49"/>
      <c r="RVF48" s="49"/>
      <c r="RVG48" s="49"/>
      <c r="RVH48" s="49"/>
      <c r="RVI48" s="49"/>
      <c r="RVJ48" s="49"/>
      <c r="RVK48" s="49"/>
      <c r="RVL48" s="49"/>
      <c r="RVM48" s="49"/>
      <c r="RVN48" s="49"/>
      <c r="RVO48" s="49"/>
      <c r="RVP48" s="49"/>
      <c r="RVQ48" s="49"/>
      <c r="RVR48" s="49"/>
      <c r="RVS48" s="49"/>
      <c r="RVT48" s="49"/>
      <c r="RVU48" s="49"/>
      <c r="RVV48" s="49"/>
      <c r="RVW48" s="49"/>
      <c r="RVX48" s="49"/>
      <c r="RVY48" s="49"/>
      <c r="RVZ48" s="49"/>
      <c r="RWA48" s="49"/>
      <c r="RWB48" s="49"/>
      <c r="RWC48" s="49"/>
      <c r="RWD48" s="49"/>
      <c r="RWE48" s="49"/>
      <c r="RWF48" s="49"/>
      <c r="RWG48" s="49"/>
      <c r="RWH48" s="49"/>
      <c r="RWI48" s="49"/>
      <c r="RWJ48" s="49"/>
      <c r="RWK48" s="49"/>
      <c r="RWL48" s="49"/>
      <c r="RWM48" s="49"/>
      <c r="RWN48" s="49"/>
      <c r="RWO48" s="49"/>
      <c r="RWP48" s="49"/>
      <c r="RWQ48" s="49"/>
      <c r="RWR48" s="49"/>
      <c r="RWS48" s="49"/>
      <c r="RWT48" s="49"/>
      <c r="RWU48" s="49"/>
      <c r="RWV48" s="49"/>
      <c r="RWW48" s="49"/>
      <c r="RWX48" s="49"/>
      <c r="RWY48" s="49"/>
      <c r="RWZ48" s="49"/>
      <c r="RXA48" s="49"/>
      <c r="RXB48" s="49"/>
      <c r="RXC48" s="49"/>
      <c r="RXD48" s="49"/>
      <c r="RXE48" s="49"/>
      <c r="RXF48" s="49"/>
      <c r="RXG48" s="49"/>
      <c r="RXH48" s="49"/>
      <c r="RXI48" s="49"/>
      <c r="RXJ48" s="49"/>
      <c r="RXK48" s="49"/>
      <c r="RXL48" s="49"/>
      <c r="RXM48" s="49"/>
      <c r="RXN48" s="49"/>
      <c r="RXO48" s="49"/>
      <c r="RXP48" s="49"/>
      <c r="RXQ48" s="49"/>
      <c r="RXR48" s="49"/>
      <c r="RXS48" s="49"/>
      <c r="RXT48" s="49"/>
      <c r="RXU48" s="49"/>
      <c r="RXV48" s="49"/>
      <c r="RXW48" s="49"/>
      <c r="RXX48" s="49"/>
      <c r="RXY48" s="49"/>
      <c r="RXZ48" s="49"/>
      <c r="RYA48" s="49"/>
      <c r="RYB48" s="49"/>
      <c r="RYC48" s="49"/>
      <c r="RYD48" s="49"/>
      <c r="RYE48" s="49"/>
      <c r="RYF48" s="49"/>
      <c r="RYG48" s="49"/>
      <c r="RYH48" s="49"/>
      <c r="RYI48" s="49"/>
      <c r="RYJ48" s="49"/>
      <c r="RYK48" s="49"/>
      <c r="RYL48" s="49"/>
      <c r="RYM48" s="49"/>
      <c r="RYN48" s="49"/>
      <c r="RYO48" s="49"/>
      <c r="RYP48" s="49"/>
      <c r="RYQ48" s="49"/>
      <c r="RYR48" s="49"/>
      <c r="RYS48" s="49"/>
      <c r="RYT48" s="49"/>
      <c r="RYU48" s="49"/>
      <c r="RYV48" s="49"/>
      <c r="RYW48" s="49"/>
      <c r="RYX48" s="49"/>
      <c r="RYY48" s="49"/>
      <c r="RYZ48" s="49"/>
      <c r="RZA48" s="49"/>
      <c r="RZB48" s="49"/>
      <c r="RZC48" s="49"/>
      <c r="RZD48" s="49"/>
      <c r="RZE48" s="49"/>
      <c r="RZF48" s="49"/>
      <c r="RZG48" s="49"/>
      <c r="RZH48" s="49"/>
      <c r="RZI48" s="49"/>
      <c r="RZJ48" s="49"/>
      <c r="RZK48" s="49"/>
      <c r="RZL48" s="49"/>
      <c r="RZM48" s="49"/>
      <c r="RZN48" s="49"/>
      <c r="RZO48" s="49"/>
      <c r="RZP48" s="49"/>
      <c r="RZQ48" s="49"/>
      <c r="RZR48" s="49"/>
      <c r="RZS48" s="49"/>
      <c r="RZT48" s="49"/>
      <c r="RZU48" s="49"/>
      <c r="RZV48" s="49"/>
      <c r="RZW48" s="49"/>
      <c r="RZX48" s="49"/>
      <c r="RZY48" s="49"/>
      <c r="RZZ48" s="49"/>
      <c r="SAA48" s="49"/>
      <c r="SAB48" s="49"/>
      <c r="SAC48" s="49"/>
      <c r="SAD48" s="49"/>
      <c r="SAE48" s="49"/>
      <c r="SAF48" s="49"/>
      <c r="SAG48" s="49"/>
      <c r="SAH48" s="49"/>
      <c r="SAI48" s="49"/>
      <c r="SAJ48" s="49"/>
      <c r="SAK48" s="49"/>
      <c r="SAL48" s="49"/>
      <c r="SAM48" s="49"/>
      <c r="SAN48" s="49"/>
      <c r="SAO48" s="49"/>
      <c r="SAP48" s="49"/>
      <c r="SAQ48" s="49"/>
      <c r="SAR48" s="49"/>
      <c r="SAS48" s="49"/>
      <c r="SAT48" s="49"/>
      <c r="SAU48" s="49"/>
      <c r="SAV48" s="49"/>
      <c r="SAW48" s="49"/>
      <c r="SAX48" s="49"/>
      <c r="SAY48" s="49"/>
      <c r="SAZ48" s="49"/>
      <c r="SBA48" s="49"/>
      <c r="SBB48" s="49"/>
      <c r="SBC48" s="49"/>
      <c r="SBD48" s="49"/>
      <c r="SBE48" s="49"/>
      <c r="SBF48" s="49"/>
      <c r="SBG48" s="49"/>
      <c r="SBH48" s="49"/>
      <c r="SBI48" s="49"/>
      <c r="SBJ48" s="49"/>
      <c r="SBK48" s="49"/>
      <c r="SBL48" s="49"/>
      <c r="SBM48" s="49"/>
      <c r="SBN48" s="49"/>
      <c r="SBO48" s="49"/>
      <c r="SBP48" s="49"/>
      <c r="SBQ48" s="49"/>
      <c r="SBR48" s="49"/>
      <c r="SBS48" s="49"/>
      <c r="SBT48" s="49"/>
      <c r="SBU48" s="49"/>
      <c r="SBV48" s="49"/>
      <c r="SBW48" s="49"/>
      <c r="SBX48" s="49"/>
      <c r="SBY48" s="49"/>
      <c r="SBZ48" s="49"/>
      <c r="SCA48" s="49"/>
      <c r="SCB48" s="49"/>
      <c r="SCC48" s="49"/>
      <c r="SCD48" s="49"/>
      <c r="SCE48" s="49"/>
      <c r="SCF48" s="49"/>
      <c r="SCG48" s="49"/>
      <c r="SCH48" s="49"/>
      <c r="SCI48" s="49"/>
      <c r="SCJ48" s="49"/>
      <c r="SCK48" s="49"/>
      <c r="SCL48" s="49"/>
      <c r="SCM48" s="49"/>
      <c r="SCN48" s="49"/>
      <c r="SCO48" s="49"/>
      <c r="SCP48" s="49"/>
      <c r="SCQ48" s="49"/>
      <c r="SCR48" s="49"/>
      <c r="SCS48" s="49"/>
      <c r="SCT48" s="49"/>
      <c r="SCU48" s="49"/>
      <c r="SCV48" s="49"/>
      <c r="SCW48" s="49"/>
      <c r="SCX48" s="49"/>
      <c r="SCY48" s="49"/>
      <c r="SCZ48" s="49"/>
      <c r="SDA48" s="49"/>
      <c r="SDB48" s="49"/>
      <c r="SDC48" s="49"/>
      <c r="SDD48" s="49"/>
      <c r="SDE48" s="49"/>
      <c r="SDF48" s="49"/>
      <c r="SDG48" s="49"/>
      <c r="SDH48" s="49"/>
      <c r="SDI48" s="49"/>
      <c r="SDJ48" s="49"/>
      <c r="SDK48" s="49"/>
      <c r="SDL48" s="49"/>
      <c r="SDM48" s="49"/>
      <c r="SDN48" s="49"/>
      <c r="SDO48" s="49"/>
      <c r="SDP48" s="49"/>
      <c r="SDQ48" s="49"/>
      <c r="SDR48" s="49"/>
      <c r="SDS48" s="49"/>
      <c r="SDT48" s="49"/>
      <c r="SDU48" s="49"/>
      <c r="SDV48" s="49"/>
      <c r="SDW48" s="49"/>
      <c r="SDX48" s="49"/>
      <c r="SDY48" s="49"/>
      <c r="SDZ48" s="49"/>
      <c r="SEA48" s="49"/>
      <c r="SEB48" s="49"/>
      <c r="SEC48" s="49"/>
      <c r="SED48" s="49"/>
      <c r="SEE48" s="49"/>
      <c r="SEF48" s="49"/>
      <c r="SEG48" s="49"/>
      <c r="SEH48" s="49"/>
      <c r="SEI48" s="49"/>
      <c r="SEJ48" s="49"/>
      <c r="SEK48" s="49"/>
      <c r="SEL48" s="49"/>
      <c r="SEM48" s="49"/>
      <c r="SEN48" s="49"/>
      <c r="SEO48" s="49"/>
      <c r="SEP48" s="49"/>
      <c r="SEQ48" s="49"/>
      <c r="SER48" s="49"/>
      <c r="SES48" s="49"/>
      <c r="SET48" s="49"/>
      <c r="SEU48" s="49"/>
      <c r="SEV48" s="49"/>
      <c r="SEW48" s="49"/>
      <c r="SEX48" s="49"/>
      <c r="SEY48" s="49"/>
      <c r="SEZ48" s="49"/>
      <c r="SFA48" s="49"/>
      <c r="SFB48" s="49"/>
      <c r="SFC48" s="49"/>
      <c r="SFD48" s="49"/>
      <c r="SFE48" s="49"/>
      <c r="SFF48" s="49"/>
      <c r="SFG48" s="49"/>
      <c r="SFH48" s="49"/>
      <c r="SFI48" s="49"/>
      <c r="SFJ48" s="49"/>
      <c r="SFK48" s="49"/>
      <c r="SFL48" s="49"/>
      <c r="SFM48" s="49"/>
      <c r="SFN48" s="49"/>
      <c r="SFO48" s="49"/>
      <c r="SFP48" s="49"/>
      <c r="SFQ48" s="49"/>
      <c r="SFR48" s="49"/>
      <c r="SFS48" s="49"/>
      <c r="SFT48" s="49"/>
      <c r="SFU48" s="49"/>
      <c r="SFV48" s="49"/>
      <c r="SFW48" s="49"/>
      <c r="SFX48" s="49"/>
      <c r="SFY48" s="49"/>
      <c r="SFZ48" s="49"/>
      <c r="SGA48" s="49"/>
      <c r="SGB48" s="49"/>
      <c r="SGC48" s="49"/>
      <c r="SGD48" s="49"/>
      <c r="SGE48" s="49"/>
      <c r="SGF48" s="49"/>
      <c r="SGG48" s="49"/>
      <c r="SGH48" s="49"/>
      <c r="SGI48" s="49"/>
      <c r="SGJ48" s="49"/>
      <c r="SGK48" s="49"/>
      <c r="SGL48" s="49"/>
      <c r="SGM48" s="49"/>
      <c r="SGN48" s="49"/>
      <c r="SGO48" s="49"/>
      <c r="SGP48" s="49"/>
      <c r="SGQ48" s="49"/>
      <c r="SGR48" s="49"/>
      <c r="SGS48" s="49"/>
      <c r="SGT48" s="49"/>
      <c r="SGU48" s="49"/>
      <c r="SGV48" s="49"/>
      <c r="SGW48" s="49"/>
      <c r="SGX48" s="49"/>
      <c r="SGY48" s="49"/>
      <c r="SGZ48" s="49"/>
      <c r="SHA48" s="49"/>
      <c r="SHB48" s="49"/>
      <c r="SHC48" s="49"/>
      <c r="SHD48" s="49"/>
      <c r="SHE48" s="49"/>
      <c r="SHF48" s="49"/>
      <c r="SHG48" s="49"/>
      <c r="SHH48" s="49"/>
      <c r="SHI48" s="49"/>
      <c r="SHJ48" s="49"/>
      <c r="SHK48" s="49"/>
      <c r="SHL48" s="49"/>
      <c r="SHM48" s="49"/>
      <c r="SHN48" s="49"/>
      <c r="SHO48" s="49"/>
      <c r="SHP48" s="49"/>
      <c r="SHQ48" s="49"/>
      <c r="SHR48" s="49"/>
      <c r="SHS48" s="49"/>
      <c r="SHT48" s="49"/>
      <c r="SHU48" s="49"/>
      <c r="SHV48" s="49"/>
      <c r="SHW48" s="49"/>
      <c r="SHX48" s="49"/>
      <c r="SHY48" s="49"/>
      <c r="SHZ48" s="49"/>
      <c r="SIA48" s="49"/>
      <c r="SIB48" s="49"/>
      <c r="SIC48" s="49"/>
      <c r="SID48" s="49"/>
      <c r="SIE48" s="49"/>
      <c r="SIF48" s="49"/>
      <c r="SIG48" s="49"/>
      <c r="SIH48" s="49"/>
      <c r="SII48" s="49"/>
      <c r="SIJ48" s="49"/>
      <c r="SIK48" s="49"/>
      <c r="SIL48" s="49"/>
      <c r="SIM48" s="49"/>
      <c r="SIN48" s="49"/>
      <c r="SIO48" s="49"/>
      <c r="SIP48" s="49"/>
      <c r="SIQ48" s="49"/>
      <c r="SIR48" s="49"/>
      <c r="SIS48" s="49"/>
      <c r="SIT48" s="49"/>
      <c r="SIU48" s="49"/>
      <c r="SIV48" s="49"/>
      <c r="SIW48" s="49"/>
      <c r="SIX48" s="49"/>
      <c r="SIY48" s="49"/>
      <c r="SIZ48" s="49"/>
      <c r="SJA48" s="49"/>
      <c r="SJB48" s="49"/>
      <c r="SJC48" s="49"/>
      <c r="SJD48" s="49"/>
      <c r="SJE48" s="49"/>
      <c r="SJF48" s="49"/>
      <c r="SJG48" s="49"/>
      <c r="SJH48" s="49"/>
      <c r="SJI48" s="49"/>
      <c r="SJJ48" s="49"/>
      <c r="SJK48" s="49"/>
      <c r="SJL48" s="49"/>
      <c r="SJM48" s="49"/>
      <c r="SJN48" s="49"/>
      <c r="SJO48" s="49"/>
      <c r="SJP48" s="49"/>
      <c r="SJQ48" s="49"/>
      <c r="SJR48" s="49"/>
      <c r="SJS48" s="49"/>
      <c r="SJT48" s="49"/>
      <c r="SJU48" s="49"/>
      <c r="SJV48" s="49"/>
      <c r="SJW48" s="49"/>
      <c r="SJX48" s="49"/>
      <c r="SJY48" s="49"/>
      <c r="SJZ48" s="49"/>
      <c r="SKA48" s="49"/>
      <c r="SKB48" s="49"/>
      <c r="SKC48" s="49"/>
      <c r="SKD48" s="49"/>
      <c r="SKE48" s="49"/>
      <c r="SKF48" s="49"/>
      <c r="SKG48" s="49"/>
      <c r="SKH48" s="49"/>
      <c r="SKI48" s="49"/>
      <c r="SKJ48" s="49"/>
      <c r="SKK48" s="49"/>
      <c r="SKL48" s="49"/>
      <c r="SKM48" s="49"/>
      <c r="SKN48" s="49"/>
      <c r="SKO48" s="49"/>
      <c r="SKP48" s="49"/>
      <c r="SKQ48" s="49"/>
      <c r="SKR48" s="49"/>
      <c r="SKS48" s="49"/>
      <c r="SKT48" s="49"/>
      <c r="SKU48" s="49"/>
      <c r="SKV48" s="49"/>
      <c r="SKW48" s="49"/>
      <c r="SKX48" s="49"/>
      <c r="SKY48" s="49"/>
      <c r="SKZ48" s="49"/>
      <c r="SLA48" s="49"/>
      <c r="SLB48" s="49"/>
      <c r="SLC48" s="49"/>
      <c r="SLD48" s="49"/>
      <c r="SLE48" s="49"/>
      <c r="SLF48" s="49"/>
      <c r="SLG48" s="49"/>
      <c r="SLH48" s="49"/>
      <c r="SLI48" s="49"/>
      <c r="SLJ48" s="49"/>
      <c r="SLK48" s="49"/>
      <c r="SLL48" s="49"/>
      <c r="SLM48" s="49"/>
      <c r="SLN48" s="49"/>
      <c r="SLO48" s="49"/>
      <c r="SLP48" s="49"/>
      <c r="SLQ48" s="49"/>
      <c r="SLR48" s="49"/>
      <c r="SLS48" s="49"/>
      <c r="SLT48" s="49"/>
      <c r="SLU48" s="49"/>
      <c r="SLV48" s="49"/>
      <c r="SLW48" s="49"/>
      <c r="SLX48" s="49"/>
      <c r="SLY48" s="49"/>
      <c r="SLZ48" s="49"/>
      <c r="SMA48" s="49"/>
      <c r="SMB48" s="49"/>
      <c r="SMC48" s="49"/>
      <c r="SMD48" s="49"/>
      <c r="SME48" s="49"/>
      <c r="SMF48" s="49"/>
      <c r="SMG48" s="49"/>
      <c r="SMH48" s="49"/>
      <c r="SMI48" s="49"/>
      <c r="SMJ48" s="49"/>
      <c r="SMK48" s="49"/>
      <c r="SML48" s="49"/>
      <c r="SMM48" s="49"/>
      <c r="SMN48" s="49"/>
      <c r="SMO48" s="49"/>
      <c r="SMP48" s="49"/>
      <c r="SMQ48" s="49"/>
      <c r="SMR48" s="49"/>
      <c r="SMS48" s="49"/>
      <c r="SMT48" s="49"/>
      <c r="SMU48" s="49"/>
      <c r="SMV48" s="49"/>
      <c r="SMW48" s="49"/>
      <c r="SMX48" s="49"/>
      <c r="SMY48" s="49"/>
      <c r="SMZ48" s="49"/>
      <c r="SNA48" s="49"/>
      <c r="SNB48" s="49"/>
      <c r="SNC48" s="49"/>
      <c r="SND48" s="49"/>
      <c r="SNE48" s="49"/>
      <c r="SNF48" s="49"/>
      <c r="SNG48" s="49"/>
      <c r="SNH48" s="49"/>
      <c r="SNI48" s="49"/>
      <c r="SNJ48" s="49"/>
      <c r="SNK48" s="49"/>
      <c r="SNL48" s="49"/>
      <c r="SNM48" s="49"/>
      <c r="SNN48" s="49"/>
      <c r="SNO48" s="49"/>
      <c r="SNP48" s="49"/>
      <c r="SNQ48" s="49"/>
      <c r="SNR48" s="49"/>
      <c r="SNS48" s="49"/>
      <c r="SNT48" s="49"/>
      <c r="SNU48" s="49"/>
      <c r="SNV48" s="49"/>
      <c r="SNW48" s="49"/>
      <c r="SNX48" s="49"/>
      <c r="SNY48" s="49"/>
      <c r="SNZ48" s="49"/>
      <c r="SOA48" s="49"/>
      <c r="SOB48" s="49"/>
      <c r="SOC48" s="49"/>
      <c r="SOD48" s="49"/>
      <c r="SOE48" s="49"/>
      <c r="SOF48" s="49"/>
      <c r="SOG48" s="49"/>
      <c r="SOH48" s="49"/>
      <c r="SOI48" s="49"/>
      <c r="SOJ48" s="49"/>
      <c r="SOK48" s="49"/>
      <c r="SOL48" s="49"/>
      <c r="SOM48" s="49"/>
      <c r="SON48" s="49"/>
      <c r="SOO48" s="49"/>
      <c r="SOP48" s="49"/>
      <c r="SOQ48" s="49"/>
      <c r="SOR48" s="49"/>
      <c r="SOS48" s="49"/>
      <c r="SOT48" s="49"/>
      <c r="SOU48" s="49"/>
      <c r="SOV48" s="49"/>
      <c r="SOW48" s="49"/>
      <c r="SOX48" s="49"/>
      <c r="SOY48" s="49"/>
      <c r="SOZ48" s="49"/>
      <c r="SPA48" s="49"/>
      <c r="SPB48" s="49"/>
      <c r="SPC48" s="49"/>
      <c r="SPD48" s="49"/>
      <c r="SPE48" s="49"/>
      <c r="SPF48" s="49"/>
      <c r="SPG48" s="49"/>
      <c r="SPH48" s="49"/>
      <c r="SPI48" s="49"/>
      <c r="SPJ48" s="49"/>
      <c r="SPK48" s="49"/>
      <c r="SPL48" s="49"/>
      <c r="SPM48" s="49"/>
      <c r="SPN48" s="49"/>
      <c r="SPO48" s="49"/>
      <c r="SPP48" s="49"/>
      <c r="SPQ48" s="49"/>
      <c r="SPR48" s="49"/>
      <c r="SPS48" s="49"/>
      <c r="SPT48" s="49"/>
      <c r="SPU48" s="49"/>
      <c r="SPV48" s="49"/>
      <c r="SPW48" s="49"/>
      <c r="SPX48" s="49"/>
      <c r="SPY48" s="49"/>
      <c r="SPZ48" s="49"/>
      <c r="SQA48" s="49"/>
      <c r="SQB48" s="49"/>
      <c r="SQC48" s="49"/>
      <c r="SQD48" s="49"/>
      <c r="SQE48" s="49"/>
      <c r="SQF48" s="49"/>
      <c r="SQG48" s="49"/>
      <c r="SQH48" s="49"/>
      <c r="SQI48" s="49"/>
      <c r="SQJ48" s="49"/>
      <c r="SQK48" s="49"/>
      <c r="SQL48" s="49"/>
      <c r="SQM48" s="49"/>
      <c r="SQN48" s="49"/>
      <c r="SQO48" s="49"/>
      <c r="SQP48" s="49"/>
      <c r="SQQ48" s="49"/>
      <c r="SQR48" s="49"/>
      <c r="SQS48" s="49"/>
      <c r="SQT48" s="49"/>
      <c r="SQU48" s="49"/>
      <c r="SQV48" s="49"/>
      <c r="SQW48" s="49"/>
      <c r="SQX48" s="49"/>
      <c r="SQY48" s="49"/>
      <c r="SQZ48" s="49"/>
      <c r="SRA48" s="49"/>
      <c r="SRB48" s="49"/>
      <c r="SRC48" s="49"/>
      <c r="SRD48" s="49"/>
      <c r="SRE48" s="49"/>
      <c r="SRF48" s="49"/>
      <c r="SRG48" s="49"/>
      <c r="SRH48" s="49"/>
      <c r="SRI48" s="49"/>
      <c r="SRJ48" s="49"/>
      <c r="SRK48" s="49"/>
      <c r="SRL48" s="49"/>
      <c r="SRM48" s="49"/>
      <c r="SRN48" s="49"/>
      <c r="SRO48" s="49"/>
      <c r="SRP48" s="49"/>
      <c r="SRQ48" s="49"/>
      <c r="SRR48" s="49"/>
      <c r="SRS48" s="49"/>
      <c r="SRT48" s="49"/>
      <c r="SRU48" s="49"/>
      <c r="SRV48" s="49"/>
      <c r="SRW48" s="49"/>
      <c r="SRX48" s="49"/>
      <c r="SRY48" s="49"/>
      <c r="SRZ48" s="49"/>
      <c r="SSA48" s="49"/>
      <c r="SSB48" s="49"/>
      <c r="SSC48" s="49"/>
      <c r="SSD48" s="49"/>
      <c r="SSE48" s="49"/>
      <c r="SSF48" s="49"/>
      <c r="SSG48" s="49"/>
      <c r="SSH48" s="49"/>
      <c r="SSI48" s="49"/>
      <c r="SSJ48" s="49"/>
      <c r="SSK48" s="49"/>
      <c r="SSL48" s="49"/>
      <c r="SSM48" s="49"/>
      <c r="SSN48" s="49"/>
      <c r="SSO48" s="49"/>
      <c r="SSP48" s="49"/>
      <c r="SSQ48" s="49"/>
      <c r="SSR48" s="49"/>
      <c r="SSS48" s="49"/>
      <c r="SST48" s="49"/>
      <c r="SSU48" s="49"/>
      <c r="SSV48" s="49"/>
      <c r="SSW48" s="49"/>
      <c r="SSX48" s="49"/>
      <c r="SSY48" s="49"/>
      <c r="SSZ48" s="49"/>
      <c r="STA48" s="49"/>
      <c r="STB48" s="49"/>
      <c r="STC48" s="49"/>
      <c r="STD48" s="49"/>
      <c r="STE48" s="49"/>
      <c r="STF48" s="49"/>
      <c r="STG48" s="49"/>
      <c r="STH48" s="49"/>
      <c r="STI48" s="49"/>
      <c r="STJ48" s="49"/>
      <c r="STK48" s="49"/>
      <c r="STL48" s="49"/>
      <c r="STM48" s="49"/>
      <c r="STN48" s="49"/>
      <c r="STO48" s="49"/>
      <c r="STP48" s="49"/>
      <c r="STQ48" s="49"/>
      <c r="STR48" s="49"/>
      <c r="STS48" s="49"/>
      <c r="STT48" s="49"/>
      <c r="STU48" s="49"/>
      <c r="STV48" s="49"/>
      <c r="STW48" s="49"/>
      <c r="STX48" s="49"/>
      <c r="STY48" s="49"/>
      <c r="STZ48" s="49"/>
      <c r="SUA48" s="49"/>
      <c r="SUB48" s="49"/>
      <c r="SUC48" s="49"/>
      <c r="SUD48" s="49"/>
      <c r="SUE48" s="49"/>
      <c r="SUF48" s="49"/>
      <c r="SUG48" s="49"/>
      <c r="SUH48" s="49"/>
      <c r="SUI48" s="49"/>
      <c r="SUJ48" s="49"/>
      <c r="SUK48" s="49"/>
      <c r="SUL48" s="49"/>
      <c r="SUM48" s="49"/>
      <c r="SUN48" s="49"/>
      <c r="SUO48" s="49"/>
      <c r="SUP48" s="49"/>
      <c r="SUQ48" s="49"/>
      <c r="SUR48" s="49"/>
      <c r="SUS48" s="49"/>
      <c r="SUT48" s="49"/>
      <c r="SUU48" s="49"/>
      <c r="SUV48" s="49"/>
      <c r="SUW48" s="49"/>
      <c r="SUX48" s="49"/>
      <c r="SUY48" s="49"/>
      <c r="SUZ48" s="49"/>
      <c r="SVA48" s="49"/>
      <c r="SVB48" s="49"/>
      <c r="SVC48" s="49"/>
      <c r="SVD48" s="49"/>
      <c r="SVE48" s="49"/>
      <c r="SVF48" s="49"/>
      <c r="SVG48" s="49"/>
      <c r="SVH48" s="49"/>
      <c r="SVI48" s="49"/>
      <c r="SVJ48" s="49"/>
      <c r="SVK48" s="49"/>
      <c r="SVL48" s="49"/>
      <c r="SVM48" s="49"/>
      <c r="SVN48" s="49"/>
      <c r="SVO48" s="49"/>
      <c r="SVP48" s="49"/>
      <c r="SVQ48" s="49"/>
      <c r="SVR48" s="49"/>
      <c r="SVS48" s="49"/>
      <c r="SVT48" s="49"/>
      <c r="SVU48" s="49"/>
      <c r="SVV48" s="49"/>
      <c r="SVW48" s="49"/>
      <c r="SVX48" s="49"/>
      <c r="SVY48" s="49"/>
      <c r="SVZ48" s="49"/>
      <c r="SWA48" s="49"/>
      <c r="SWB48" s="49"/>
      <c r="SWC48" s="49"/>
      <c r="SWD48" s="49"/>
      <c r="SWE48" s="49"/>
      <c r="SWF48" s="49"/>
      <c r="SWG48" s="49"/>
      <c r="SWH48" s="49"/>
      <c r="SWI48" s="49"/>
      <c r="SWJ48" s="49"/>
      <c r="SWK48" s="49"/>
      <c r="SWL48" s="49"/>
      <c r="SWM48" s="49"/>
      <c r="SWN48" s="49"/>
      <c r="SWO48" s="49"/>
      <c r="SWP48" s="49"/>
      <c r="SWQ48" s="49"/>
      <c r="SWR48" s="49"/>
      <c r="SWS48" s="49"/>
      <c r="SWT48" s="49"/>
      <c r="SWU48" s="49"/>
      <c r="SWV48" s="49"/>
      <c r="SWW48" s="49"/>
      <c r="SWX48" s="49"/>
      <c r="SWY48" s="49"/>
      <c r="SWZ48" s="49"/>
      <c r="SXA48" s="49"/>
      <c r="SXB48" s="49"/>
      <c r="SXC48" s="49"/>
      <c r="SXD48" s="49"/>
      <c r="SXE48" s="49"/>
      <c r="SXF48" s="49"/>
      <c r="SXG48" s="49"/>
      <c r="SXH48" s="49"/>
      <c r="SXI48" s="49"/>
      <c r="SXJ48" s="49"/>
      <c r="SXK48" s="49"/>
      <c r="SXL48" s="49"/>
      <c r="SXM48" s="49"/>
      <c r="SXN48" s="49"/>
      <c r="SXO48" s="49"/>
      <c r="SXP48" s="49"/>
      <c r="SXQ48" s="49"/>
      <c r="SXR48" s="49"/>
      <c r="SXS48" s="49"/>
      <c r="SXT48" s="49"/>
      <c r="SXU48" s="49"/>
      <c r="SXV48" s="49"/>
      <c r="SXW48" s="49"/>
      <c r="SXX48" s="49"/>
      <c r="SXY48" s="49"/>
      <c r="SXZ48" s="49"/>
      <c r="SYA48" s="49"/>
      <c r="SYB48" s="49"/>
      <c r="SYC48" s="49"/>
      <c r="SYD48" s="49"/>
      <c r="SYE48" s="49"/>
      <c r="SYF48" s="49"/>
      <c r="SYG48" s="49"/>
      <c r="SYH48" s="49"/>
      <c r="SYI48" s="49"/>
      <c r="SYJ48" s="49"/>
      <c r="SYK48" s="49"/>
      <c r="SYL48" s="49"/>
      <c r="SYM48" s="49"/>
      <c r="SYN48" s="49"/>
      <c r="SYO48" s="49"/>
      <c r="SYP48" s="49"/>
      <c r="SYQ48" s="49"/>
      <c r="SYR48" s="49"/>
      <c r="SYS48" s="49"/>
      <c r="SYT48" s="49"/>
      <c r="SYU48" s="49"/>
      <c r="SYV48" s="49"/>
      <c r="SYW48" s="49"/>
      <c r="SYX48" s="49"/>
      <c r="SYY48" s="49"/>
      <c r="SYZ48" s="49"/>
      <c r="SZA48" s="49"/>
      <c r="SZB48" s="49"/>
      <c r="SZC48" s="49"/>
      <c r="SZD48" s="49"/>
      <c r="SZE48" s="49"/>
      <c r="SZF48" s="49"/>
      <c r="SZG48" s="49"/>
      <c r="SZH48" s="49"/>
      <c r="SZI48" s="49"/>
      <c r="SZJ48" s="49"/>
      <c r="SZK48" s="49"/>
      <c r="SZL48" s="49"/>
      <c r="SZM48" s="49"/>
      <c r="SZN48" s="49"/>
      <c r="SZO48" s="49"/>
      <c r="SZP48" s="49"/>
      <c r="SZQ48" s="49"/>
      <c r="SZR48" s="49"/>
      <c r="SZS48" s="49"/>
      <c r="SZT48" s="49"/>
      <c r="SZU48" s="49"/>
      <c r="SZV48" s="49"/>
      <c r="SZW48" s="49"/>
      <c r="SZX48" s="49"/>
      <c r="SZY48" s="49"/>
      <c r="SZZ48" s="49"/>
      <c r="TAA48" s="49"/>
      <c r="TAB48" s="49"/>
      <c r="TAC48" s="49"/>
      <c r="TAD48" s="49"/>
      <c r="TAE48" s="49"/>
      <c r="TAF48" s="49"/>
      <c r="TAG48" s="49"/>
      <c r="TAH48" s="49"/>
      <c r="TAI48" s="49"/>
      <c r="TAJ48" s="49"/>
      <c r="TAK48" s="49"/>
      <c r="TAL48" s="49"/>
      <c r="TAM48" s="49"/>
      <c r="TAN48" s="49"/>
      <c r="TAO48" s="49"/>
      <c r="TAP48" s="49"/>
      <c r="TAQ48" s="49"/>
      <c r="TAR48" s="49"/>
      <c r="TAS48" s="49"/>
      <c r="TAT48" s="49"/>
      <c r="TAU48" s="49"/>
      <c r="TAV48" s="49"/>
      <c r="TAW48" s="49"/>
      <c r="TAX48" s="49"/>
      <c r="TAY48" s="49"/>
      <c r="TAZ48" s="49"/>
      <c r="TBA48" s="49"/>
      <c r="TBB48" s="49"/>
      <c r="TBC48" s="49"/>
      <c r="TBD48" s="49"/>
      <c r="TBE48" s="49"/>
      <c r="TBF48" s="49"/>
      <c r="TBG48" s="49"/>
      <c r="TBH48" s="49"/>
      <c r="TBI48" s="49"/>
      <c r="TBJ48" s="49"/>
      <c r="TBK48" s="49"/>
      <c r="TBL48" s="49"/>
      <c r="TBM48" s="49"/>
      <c r="TBN48" s="49"/>
      <c r="TBO48" s="49"/>
      <c r="TBP48" s="49"/>
      <c r="TBQ48" s="49"/>
      <c r="TBR48" s="49"/>
      <c r="TBS48" s="49"/>
      <c r="TBT48" s="49"/>
      <c r="TBU48" s="49"/>
      <c r="TBV48" s="49"/>
      <c r="TBW48" s="49"/>
      <c r="TBX48" s="49"/>
      <c r="TBY48" s="49"/>
      <c r="TBZ48" s="49"/>
      <c r="TCA48" s="49"/>
      <c r="TCB48" s="49"/>
      <c r="TCC48" s="49"/>
      <c r="TCD48" s="49"/>
      <c r="TCE48" s="49"/>
      <c r="TCF48" s="49"/>
      <c r="TCG48" s="49"/>
      <c r="TCH48" s="49"/>
      <c r="TCI48" s="49"/>
      <c r="TCJ48" s="49"/>
      <c r="TCK48" s="49"/>
      <c r="TCL48" s="49"/>
      <c r="TCM48" s="49"/>
      <c r="TCN48" s="49"/>
      <c r="TCO48" s="49"/>
      <c r="TCP48" s="49"/>
      <c r="TCQ48" s="49"/>
      <c r="TCR48" s="49"/>
      <c r="TCS48" s="49"/>
      <c r="TCT48" s="49"/>
      <c r="TCU48" s="49"/>
      <c r="TCV48" s="49"/>
      <c r="TCW48" s="49"/>
      <c r="TCX48" s="49"/>
      <c r="TCY48" s="49"/>
      <c r="TCZ48" s="49"/>
      <c r="TDA48" s="49"/>
      <c r="TDB48" s="49"/>
      <c r="TDC48" s="49"/>
      <c r="TDD48" s="49"/>
      <c r="TDE48" s="49"/>
      <c r="TDF48" s="49"/>
      <c r="TDG48" s="49"/>
      <c r="TDH48" s="49"/>
      <c r="TDI48" s="49"/>
      <c r="TDJ48" s="49"/>
      <c r="TDK48" s="49"/>
      <c r="TDL48" s="49"/>
      <c r="TDM48" s="49"/>
      <c r="TDN48" s="49"/>
      <c r="TDO48" s="49"/>
      <c r="TDP48" s="49"/>
      <c r="TDQ48" s="49"/>
      <c r="TDR48" s="49"/>
      <c r="TDS48" s="49"/>
      <c r="TDT48" s="49"/>
      <c r="TDU48" s="49"/>
      <c r="TDV48" s="49"/>
      <c r="TDW48" s="49"/>
      <c r="TDX48" s="49"/>
      <c r="TDY48" s="49"/>
      <c r="TDZ48" s="49"/>
      <c r="TEA48" s="49"/>
      <c r="TEB48" s="49"/>
      <c r="TEC48" s="49"/>
      <c r="TED48" s="49"/>
      <c r="TEE48" s="49"/>
      <c r="TEF48" s="49"/>
      <c r="TEG48" s="49"/>
      <c r="TEH48" s="49"/>
      <c r="TEI48" s="49"/>
      <c r="TEJ48" s="49"/>
      <c r="TEK48" s="49"/>
      <c r="TEL48" s="49"/>
      <c r="TEM48" s="49"/>
      <c r="TEN48" s="49"/>
      <c r="TEO48" s="49"/>
      <c r="TEP48" s="49"/>
      <c r="TEQ48" s="49"/>
      <c r="TER48" s="49"/>
      <c r="TES48" s="49"/>
      <c r="TET48" s="49"/>
      <c r="TEU48" s="49"/>
      <c r="TEV48" s="49"/>
      <c r="TEW48" s="49"/>
      <c r="TEX48" s="49"/>
      <c r="TEY48" s="49"/>
      <c r="TEZ48" s="49"/>
      <c r="TFA48" s="49"/>
      <c r="TFB48" s="49"/>
      <c r="TFC48" s="49"/>
      <c r="TFD48" s="49"/>
      <c r="TFE48" s="49"/>
      <c r="TFF48" s="49"/>
      <c r="TFG48" s="49"/>
      <c r="TFH48" s="49"/>
      <c r="TFI48" s="49"/>
      <c r="TFJ48" s="49"/>
      <c r="TFK48" s="49"/>
      <c r="TFL48" s="49"/>
      <c r="TFM48" s="49"/>
      <c r="TFN48" s="49"/>
      <c r="TFO48" s="49"/>
      <c r="TFP48" s="49"/>
      <c r="TFQ48" s="49"/>
      <c r="TFR48" s="49"/>
      <c r="TFS48" s="49"/>
      <c r="TFT48" s="49"/>
      <c r="TFU48" s="49"/>
      <c r="TFV48" s="49"/>
      <c r="TFW48" s="49"/>
      <c r="TFX48" s="49"/>
      <c r="TFY48" s="49"/>
      <c r="TFZ48" s="49"/>
      <c r="TGA48" s="49"/>
      <c r="TGB48" s="49"/>
      <c r="TGC48" s="49"/>
      <c r="TGD48" s="49"/>
      <c r="TGE48" s="49"/>
      <c r="TGF48" s="49"/>
      <c r="TGG48" s="49"/>
      <c r="TGH48" s="49"/>
      <c r="TGI48" s="49"/>
      <c r="TGJ48" s="49"/>
      <c r="TGK48" s="49"/>
      <c r="TGL48" s="49"/>
      <c r="TGM48" s="49"/>
      <c r="TGN48" s="49"/>
      <c r="TGO48" s="49"/>
      <c r="TGP48" s="49"/>
      <c r="TGQ48" s="49"/>
      <c r="TGR48" s="49"/>
      <c r="TGS48" s="49"/>
      <c r="TGT48" s="49"/>
      <c r="TGU48" s="49"/>
      <c r="TGV48" s="49"/>
      <c r="TGW48" s="49"/>
      <c r="TGX48" s="49"/>
      <c r="TGY48" s="49"/>
      <c r="TGZ48" s="49"/>
      <c r="THA48" s="49"/>
      <c r="THB48" s="49"/>
      <c r="THC48" s="49"/>
      <c r="THD48" s="49"/>
      <c r="THE48" s="49"/>
      <c r="THF48" s="49"/>
      <c r="THG48" s="49"/>
      <c r="THH48" s="49"/>
      <c r="THI48" s="49"/>
      <c r="THJ48" s="49"/>
      <c r="THK48" s="49"/>
      <c r="THL48" s="49"/>
      <c r="THM48" s="49"/>
      <c r="THN48" s="49"/>
      <c r="THO48" s="49"/>
      <c r="THP48" s="49"/>
      <c r="THQ48" s="49"/>
      <c r="THR48" s="49"/>
      <c r="THS48" s="49"/>
      <c r="THT48" s="49"/>
      <c r="THU48" s="49"/>
      <c r="THV48" s="49"/>
      <c r="THW48" s="49"/>
      <c r="THX48" s="49"/>
      <c r="THY48" s="49"/>
      <c r="THZ48" s="49"/>
      <c r="TIA48" s="49"/>
      <c r="TIB48" s="49"/>
      <c r="TIC48" s="49"/>
      <c r="TID48" s="49"/>
      <c r="TIE48" s="49"/>
      <c r="TIF48" s="49"/>
      <c r="TIG48" s="49"/>
      <c r="TIH48" s="49"/>
      <c r="TII48" s="49"/>
      <c r="TIJ48" s="49"/>
      <c r="TIK48" s="49"/>
      <c r="TIL48" s="49"/>
      <c r="TIM48" s="49"/>
      <c r="TIN48" s="49"/>
      <c r="TIO48" s="49"/>
      <c r="TIP48" s="49"/>
      <c r="TIQ48" s="49"/>
      <c r="TIR48" s="49"/>
      <c r="TIS48" s="49"/>
      <c r="TIT48" s="49"/>
      <c r="TIU48" s="49"/>
      <c r="TIV48" s="49"/>
      <c r="TIW48" s="49"/>
      <c r="TIX48" s="49"/>
      <c r="TIY48" s="49"/>
      <c r="TIZ48" s="49"/>
      <c r="TJA48" s="49"/>
      <c r="TJB48" s="49"/>
      <c r="TJC48" s="49"/>
      <c r="TJD48" s="49"/>
      <c r="TJE48" s="49"/>
      <c r="TJF48" s="49"/>
      <c r="TJG48" s="49"/>
      <c r="TJH48" s="49"/>
      <c r="TJI48" s="49"/>
      <c r="TJJ48" s="49"/>
      <c r="TJK48" s="49"/>
      <c r="TJL48" s="49"/>
      <c r="TJM48" s="49"/>
      <c r="TJN48" s="49"/>
      <c r="TJO48" s="49"/>
      <c r="TJP48" s="49"/>
      <c r="TJQ48" s="49"/>
      <c r="TJR48" s="49"/>
      <c r="TJS48" s="49"/>
      <c r="TJT48" s="49"/>
      <c r="TJU48" s="49"/>
      <c r="TJV48" s="49"/>
      <c r="TJW48" s="49"/>
      <c r="TJX48" s="49"/>
      <c r="TJY48" s="49"/>
      <c r="TJZ48" s="49"/>
      <c r="TKA48" s="49"/>
      <c r="TKB48" s="49"/>
      <c r="TKC48" s="49"/>
      <c r="TKD48" s="49"/>
      <c r="TKE48" s="49"/>
      <c r="TKF48" s="49"/>
      <c r="TKG48" s="49"/>
      <c r="TKH48" s="49"/>
      <c r="TKI48" s="49"/>
      <c r="TKJ48" s="49"/>
      <c r="TKK48" s="49"/>
      <c r="TKL48" s="49"/>
      <c r="TKM48" s="49"/>
      <c r="TKN48" s="49"/>
      <c r="TKO48" s="49"/>
      <c r="TKP48" s="49"/>
      <c r="TKQ48" s="49"/>
      <c r="TKR48" s="49"/>
      <c r="TKS48" s="49"/>
      <c r="TKT48" s="49"/>
      <c r="TKU48" s="49"/>
      <c r="TKV48" s="49"/>
      <c r="TKW48" s="49"/>
      <c r="TKX48" s="49"/>
      <c r="TKY48" s="49"/>
      <c r="TKZ48" s="49"/>
      <c r="TLA48" s="49"/>
      <c r="TLB48" s="49"/>
      <c r="TLC48" s="49"/>
      <c r="TLD48" s="49"/>
      <c r="TLE48" s="49"/>
      <c r="TLF48" s="49"/>
      <c r="TLG48" s="49"/>
      <c r="TLH48" s="49"/>
      <c r="TLI48" s="49"/>
      <c r="TLJ48" s="49"/>
      <c r="TLK48" s="49"/>
      <c r="TLL48" s="49"/>
      <c r="TLM48" s="49"/>
      <c r="TLN48" s="49"/>
      <c r="TLO48" s="49"/>
      <c r="TLP48" s="49"/>
      <c r="TLQ48" s="49"/>
      <c r="TLR48" s="49"/>
      <c r="TLS48" s="49"/>
      <c r="TLT48" s="49"/>
      <c r="TLU48" s="49"/>
      <c r="TLV48" s="49"/>
      <c r="TLW48" s="49"/>
      <c r="TLX48" s="49"/>
      <c r="TLY48" s="49"/>
      <c r="TLZ48" s="49"/>
      <c r="TMA48" s="49"/>
      <c r="TMB48" s="49"/>
      <c r="TMC48" s="49"/>
      <c r="TMD48" s="49"/>
      <c r="TME48" s="49"/>
      <c r="TMF48" s="49"/>
      <c r="TMG48" s="49"/>
      <c r="TMH48" s="49"/>
      <c r="TMI48" s="49"/>
      <c r="TMJ48" s="49"/>
      <c r="TMK48" s="49"/>
      <c r="TML48" s="49"/>
      <c r="TMM48" s="49"/>
      <c r="TMN48" s="49"/>
      <c r="TMO48" s="49"/>
      <c r="TMP48" s="49"/>
      <c r="TMQ48" s="49"/>
      <c r="TMR48" s="49"/>
      <c r="TMS48" s="49"/>
      <c r="TMT48" s="49"/>
      <c r="TMU48" s="49"/>
      <c r="TMV48" s="49"/>
      <c r="TMW48" s="49"/>
      <c r="TMX48" s="49"/>
      <c r="TMY48" s="49"/>
      <c r="TMZ48" s="49"/>
      <c r="TNA48" s="49"/>
      <c r="TNB48" s="49"/>
      <c r="TNC48" s="49"/>
      <c r="TND48" s="49"/>
      <c r="TNE48" s="49"/>
      <c r="TNF48" s="49"/>
      <c r="TNG48" s="49"/>
      <c r="TNH48" s="49"/>
      <c r="TNI48" s="49"/>
      <c r="TNJ48" s="49"/>
      <c r="TNK48" s="49"/>
      <c r="TNL48" s="49"/>
      <c r="TNM48" s="49"/>
      <c r="TNN48" s="49"/>
      <c r="TNO48" s="49"/>
      <c r="TNP48" s="49"/>
      <c r="TNQ48" s="49"/>
      <c r="TNR48" s="49"/>
      <c r="TNS48" s="49"/>
      <c r="TNT48" s="49"/>
      <c r="TNU48" s="49"/>
      <c r="TNV48" s="49"/>
      <c r="TNW48" s="49"/>
      <c r="TNX48" s="49"/>
      <c r="TNY48" s="49"/>
      <c r="TNZ48" s="49"/>
      <c r="TOA48" s="49"/>
      <c r="TOB48" s="49"/>
      <c r="TOC48" s="49"/>
      <c r="TOD48" s="49"/>
      <c r="TOE48" s="49"/>
      <c r="TOF48" s="49"/>
      <c r="TOG48" s="49"/>
      <c r="TOH48" s="49"/>
      <c r="TOI48" s="49"/>
      <c r="TOJ48" s="49"/>
      <c r="TOK48" s="49"/>
      <c r="TOL48" s="49"/>
      <c r="TOM48" s="49"/>
      <c r="TON48" s="49"/>
      <c r="TOO48" s="49"/>
      <c r="TOP48" s="49"/>
      <c r="TOQ48" s="49"/>
      <c r="TOR48" s="49"/>
      <c r="TOS48" s="49"/>
      <c r="TOT48" s="49"/>
      <c r="TOU48" s="49"/>
      <c r="TOV48" s="49"/>
      <c r="TOW48" s="49"/>
      <c r="TOX48" s="49"/>
      <c r="TOY48" s="49"/>
      <c r="TOZ48" s="49"/>
      <c r="TPA48" s="49"/>
      <c r="TPB48" s="49"/>
      <c r="TPC48" s="49"/>
      <c r="TPD48" s="49"/>
      <c r="TPE48" s="49"/>
      <c r="TPF48" s="49"/>
      <c r="TPG48" s="49"/>
      <c r="TPH48" s="49"/>
      <c r="TPI48" s="49"/>
      <c r="TPJ48" s="49"/>
      <c r="TPK48" s="49"/>
      <c r="TPL48" s="49"/>
      <c r="TPM48" s="49"/>
      <c r="TPN48" s="49"/>
      <c r="TPO48" s="49"/>
      <c r="TPP48" s="49"/>
      <c r="TPQ48" s="49"/>
      <c r="TPR48" s="49"/>
      <c r="TPS48" s="49"/>
      <c r="TPT48" s="49"/>
      <c r="TPU48" s="49"/>
      <c r="TPV48" s="49"/>
      <c r="TPW48" s="49"/>
      <c r="TPX48" s="49"/>
      <c r="TPY48" s="49"/>
      <c r="TPZ48" s="49"/>
      <c r="TQA48" s="49"/>
      <c r="TQB48" s="49"/>
      <c r="TQC48" s="49"/>
      <c r="TQD48" s="49"/>
      <c r="TQE48" s="49"/>
      <c r="TQF48" s="49"/>
      <c r="TQG48" s="49"/>
      <c r="TQH48" s="49"/>
      <c r="TQI48" s="49"/>
      <c r="TQJ48" s="49"/>
      <c r="TQK48" s="49"/>
      <c r="TQL48" s="49"/>
      <c r="TQM48" s="49"/>
      <c r="TQN48" s="49"/>
      <c r="TQO48" s="49"/>
      <c r="TQP48" s="49"/>
      <c r="TQQ48" s="49"/>
      <c r="TQR48" s="49"/>
      <c r="TQS48" s="49"/>
      <c r="TQT48" s="49"/>
      <c r="TQU48" s="49"/>
      <c r="TQV48" s="49"/>
      <c r="TQW48" s="49"/>
      <c r="TQX48" s="49"/>
      <c r="TQY48" s="49"/>
      <c r="TQZ48" s="49"/>
      <c r="TRA48" s="49"/>
      <c r="TRB48" s="49"/>
      <c r="TRC48" s="49"/>
      <c r="TRD48" s="49"/>
      <c r="TRE48" s="49"/>
      <c r="TRF48" s="49"/>
      <c r="TRG48" s="49"/>
      <c r="TRH48" s="49"/>
      <c r="TRI48" s="49"/>
      <c r="TRJ48" s="49"/>
      <c r="TRK48" s="49"/>
      <c r="TRL48" s="49"/>
      <c r="TRM48" s="49"/>
      <c r="TRN48" s="49"/>
      <c r="TRO48" s="49"/>
      <c r="TRP48" s="49"/>
      <c r="TRQ48" s="49"/>
      <c r="TRR48" s="49"/>
      <c r="TRS48" s="49"/>
      <c r="TRT48" s="49"/>
      <c r="TRU48" s="49"/>
      <c r="TRV48" s="49"/>
      <c r="TRW48" s="49"/>
      <c r="TRX48" s="49"/>
      <c r="TRY48" s="49"/>
      <c r="TRZ48" s="49"/>
      <c r="TSA48" s="49"/>
      <c r="TSB48" s="49"/>
      <c r="TSC48" s="49"/>
      <c r="TSD48" s="49"/>
      <c r="TSE48" s="49"/>
      <c r="TSF48" s="49"/>
      <c r="TSG48" s="49"/>
      <c r="TSH48" s="49"/>
      <c r="TSI48" s="49"/>
      <c r="TSJ48" s="49"/>
      <c r="TSK48" s="49"/>
      <c r="TSL48" s="49"/>
      <c r="TSM48" s="49"/>
      <c r="TSN48" s="49"/>
      <c r="TSO48" s="49"/>
      <c r="TSP48" s="49"/>
      <c r="TSQ48" s="49"/>
      <c r="TSR48" s="49"/>
      <c r="TSS48" s="49"/>
      <c r="TST48" s="49"/>
      <c r="TSU48" s="49"/>
      <c r="TSV48" s="49"/>
      <c r="TSW48" s="49"/>
      <c r="TSX48" s="49"/>
      <c r="TSY48" s="49"/>
      <c r="TSZ48" s="49"/>
      <c r="TTA48" s="49"/>
      <c r="TTB48" s="49"/>
      <c r="TTC48" s="49"/>
      <c r="TTD48" s="49"/>
      <c r="TTE48" s="49"/>
      <c r="TTF48" s="49"/>
      <c r="TTG48" s="49"/>
      <c r="TTH48" s="49"/>
      <c r="TTI48" s="49"/>
      <c r="TTJ48" s="49"/>
      <c r="TTK48" s="49"/>
      <c r="TTL48" s="49"/>
      <c r="TTM48" s="49"/>
      <c r="TTN48" s="49"/>
      <c r="TTO48" s="49"/>
      <c r="TTP48" s="49"/>
      <c r="TTQ48" s="49"/>
      <c r="TTR48" s="49"/>
      <c r="TTS48" s="49"/>
      <c r="TTT48" s="49"/>
      <c r="TTU48" s="49"/>
      <c r="TTV48" s="49"/>
      <c r="TTW48" s="49"/>
      <c r="TTX48" s="49"/>
      <c r="TTY48" s="49"/>
      <c r="TTZ48" s="49"/>
      <c r="TUA48" s="49"/>
      <c r="TUB48" s="49"/>
      <c r="TUC48" s="49"/>
      <c r="TUD48" s="49"/>
      <c r="TUE48" s="49"/>
      <c r="TUF48" s="49"/>
      <c r="TUG48" s="49"/>
      <c r="TUH48" s="49"/>
      <c r="TUI48" s="49"/>
      <c r="TUJ48" s="49"/>
      <c r="TUK48" s="49"/>
      <c r="TUL48" s="49"/>
      <c r="TUM48" s="49"/>
      <c r="TUN48" s="49"/>
      <c r="TUO48" s="49"/>
      <c r="TUP48" s="49"/>
      <c r="TUQ48" s="49"/>
      <c r="TUR48" s="49"/>
      <c r="TUS48" s="49"/>
      <c r="TUT48" s="49"/>
      <c r="TUU48" s="49"/>
      <c r="TUV48" s="49"/>
      <c r="TUW48" s="49"/>
      <c r="TUX48" s="49"/>
      <c r="TUY48" s="49"/>
      <c r="TUZ48" s="49"/>
      <c r="TVA48" s="49"/>
      <c r="TVB48" s="49"/>
      <c r="TVC48" s="49"/>
      <c r="TVD48" s="49"/>
      <c r="TVE48" s="49"/>
      <c r="TVF48" s="49"/>
      <c r="TVG48" s="49"/>
      <c r="TVH48" s="49"/>
      <c r="TVI48" s="49"/>
      <c r="TVJ48" s="49"/>
      <c r="TVK48" s="49"/>
      <c r="TVL48" s="49"/>
      <c r="TVM48" s="49"/>
      <c r="TVN48" s="49"/>
      <c r="TVO48" s="49"/>
      <c r="TVP48" s="49"/>
      <c r="TVQ48" s="49"/>
      <c r="TVR48" s="49"/>
      <c r="TVS48" s="49"/>
      <c r="TVT48" s="49"/>
      <c r="TVU48" s="49"/>
      <c r="TVV48" s="49"/>
      <c r="TVW48" s="49"/>
      <c r="TVX48" s="49"/>
      <c r="TVY48" s="49"/>
      <c r="TVZ48" s="49"/>
      <c r="TWA48" s="49"/>
      <c r="TWB48" s="49"/>
      <c r="TWC48" s="49"/>
      <c r="TWD48" s="49"/>
      <c r="TWE48" s="49"/>
      <c r="TWF48" s="49"/>
      <c r="TWG48" s="49"/>
      <c r="TWH48" s="49"/>
      <c r="TWI48" s="49"/>
      <c r="TWJ48" s="49"/>
      <c r="TWK48" s="49"/>
      <c r="TWL48" s="49"/>
      <c r="TWM48" s="49"/>
      <c r="TWN48" s="49"/>
      <c r="TWO48" s="49"/>
      <c r="TWP48" s="49"/>
      <c r="TWQ48" s="49"/>
      <c r="TWR48" s="49"/>
      <c r="TWS48" s="49"/>
      <c r="TWT48" s="49"/>
      <c r="TWU48" s="49"/>
      <c r="TWV48" s="49"/>
      <c r="TWW48" s="49"/>
      <c r="TWX48" s="49"/>
      <c r="TWY48" s="49"/>
      <c r="TWZ48" s="49"/>
      <c r="TXA48" s="49"/>
      <c r="TXB48" s="49"/>
      <c r="TXC48" s="49"/>
      <c r="TXD48" s="49"/>
      <c r="TXE48" s="49"/>
      <c r="TXF48" s="49"/>
      <c r="TXG48" s="49"/>
      <c r="TXH48" s="49"/>
      <c r="TXI48" s="49"/>
      <c r="TXJ48" s="49"/>
      <c r="TXK48" s="49"/>
      <c r="TXL48" s="49"/>
      <c r="TXM48" s="49"/>
      <c r="TXN48" s="49"/>
      <c r="TXO48" s="49"/>
      <c r="TXP48" s="49"/>
      <c r="TXQ48" s="49"/>
      <c r="TXR48" s="49"/>
      <c r="TXS48" s="49"/>
      <c r="TXT48" s="49"/>
      <c r="TXU48" s="49"/>
      <c r="TXV48" s="49"/>
      <c r="TXW48" s="49"/>
      <c r="TXX48" s="49"/>
      <c r="TXY48" s="49"/>
      <c r="TXZ48" s="49"/>
      <c r="TYA48" s="49"/>
      <c r="TYB48" s="49"/>
      <c r="TYC48" s="49"/>
      <c r="TYD48" s="49"/>
      <c r="TYE48" s="49"/>
      <c r="TYF48" s="49"/>
      <c r="TYG48" s="49"/>
      <c r="TYH48" s="49"/>
      <c r="TYI48" s="49"/>
      <c r="TYJ48" s="49"/>
      <c r="TYK48" s="49"/>
      <c r="TYL48" s="49"/>
      <c r="TYM48" s="49"/>
      <c r="TYN48" s="49"/>
      <c r="TYO48" s="49"/>
      <c r="TYP48" s="49"/>
      <c r="TYQ48" s="49"/>
      <c r="TYR48" s="49"/>
      <c r="TYS48" s="49"/>
      <c r="TYT48" s="49"/>
      <c r="TYU48" s="49"/>
      <c r="TYV48" s="49"/>
      <c r="TYW48" s="49"/>
      <c r="TYX48" s="49"/>
      <c r="TYY48" s="49"/>
      <c r="TYZ48" s="49"/>
      <c r="TZA48" s="49"/>
      <c r="TZB48" s="49"/>
      <c r="TZC48" s="49"/>
      <c r="TZD48" s="49"/>
      <c r="TZE48" s="49"/>
      <c r="TZF48" s="49"/>
      <c r="TZG48" s="49"/>
      <c r="TZH48" s="49"/>
      <c r="TZI48" s="49"/>
      <c r="TZJ48" s="49"/>
      <c r="TZK48" s="49"/>
      <c r="TZL48" s="49"/>
      <c r="TZM48" s="49"/>
      <c r="TZN48" s="49"/>
      <c r="TZO48" s="49"/>
      <c r="TZP48" s="49"/>
      <c r="TZQ48" s="49"/>
      <c r="TZR48" s="49"/>
      <c r="TZS48" s="49"/>
      <c r="TZT48" s="49"/>
      <c r="TZU48" s="49"/>
      <c r="TZV48" s="49"/>
      <c r="TZW48" s="49"/>
      <c r="TZX48" s="49"/>
      <c r="TZY48" s="49"/>
      <c r="TZZ48" s="49"/>
      <c r="UAA48" s="49"/>
      <c r="UAB48" s="49"/>
      <c r="UAC48" s="49"/>
      <c r="UAD48" s="49"/>
      <c r="UAE48" s="49"/>
      <c r="UAF48" s="49"/>
      <c r="UAG48" s="49"/>
      <c r="UAH48" s="49"/>
      <c r="UAI48" s="49"/>
      <c r="UAJ48" s="49"/>
      <c r="UAK48" s="49"/>
      <c r="UAL48" s="49"/>
      <c r="UAM48" s="49"/>
      <c r="UAN48" s="49"/>
      <c r="UAO48" s="49"/>
      <c r="UAP48" s="49"/>
      <c r="UAQ48" s="49"/>
      <c r="UAR48" s="49"/>
      <c r="UAS48" s="49"/>
      <c r="UAT48" s="49"/>
      <c r="UAU48" s="49"/>
      <c r="UAV48" s="49"/>
      <c r="UAW48" s="49"/>
      <c r="UAX48" s="49"/>
      <c r="UAY48" s="49"/>
      <c r="UAZ48" s="49"/>
      <c r="UBA48" s="49"/>
      <c r="UBB48" s="49"/>
      <c r="UBC48" s="49"/>
      <c r="UBD48" s="49"/>
      <c r="UBE48" s="49"/>
      <c r="UBF48" s="49"/>
      <c r="UBG48" s="49"/>
      <c r="UBH48" s="49"/>
      <c r="UBI48" s="49"/>
      <c r="UBJ48" s="49"/>
      <c r="UBK48" s="49"/>
      <c r="UBL48" s="49"/>
      <c r="UBM48" s="49"/>
      <c r="UBN48" s="49"/>
      <c r="UBO48" s="49"/>
      <c r="UBP48" s="49"/>
      <c r="UBQ48" s="49"/>
      <c r="UBR48" s="49"/>
      <c r="UBS48" s="49"/>
      <c r="UBT48" s="49"/>
      <c r="UBU48" s="49"/>
      <c r="UBV48" s="49"/>
      <c r="UBW48" s="49"/>
      <c r="UBX48" s="49"/>
      <c r="UBY48" s="49"/>
      <c r="UBZ48" s="49"/>
      <c r="UCA48" s="49"/>
      <c r="UCB48" s="49"/>
      <c r="UCC48" s="49"/>
      <c r="UCD48" s="49"/>
      <c r="UCE48" s="49"/>
      <c r="UCF48" s="49"/>
      <c r="UCG48" s="49"/>
      <c r="UCH48" s="49"/>
      <c r="UCI48" s="49"/>
      <c r="UCJ48" s="49"/>
      <c r="UCK48" s="49"/>
      <c r="UCL48" s="49"/>
      <c r="UCM48" s="49"/>
      <c r="UCN48" s="49"/>
      <c r="UCO48" s="49"/>
      <c r="UCP48" s="49"/>
      <c r="UCQ48" s="49"/>
      <c r="UCR48" s="49"/>
      <c r="UCS48" s="49"/>
      <c r="UCT48" s="49"/>
      <c r="UCU48" s="49"/>
      <c r="UCV48" s="49"/>
      <c r="UCW48" s="49"/>
      <c r="UCX48" s="49"/>
      <c r="UCY48" s="49"/>
      <c r="UCZ48" s="49"/>
      <c r="UDA48" s="49"/>
      <c r="UDB48" s="49"/>
      <c r="UDC48" s="49"/>
      <c r="UDD48" s="49"/>
      <c r="UDE48" s="49"/>
      <c r="UDF48" s="49"/>
      <c r="UDG48" s="49"/>
      <c r="UDH48" s="49"/>
      <c r="UDI48" s="49"/>
      <c r="UDJ48" s="49"/>
      <c r="UDK48" s="49"/>
      <c r="UDL48" s="49"/>
      <c r="UDM48" s="49"/>
      <c r="UDN48" s="49"/>
      <c r="UDO48" s="49"/>
      <c r="UDP48" s="49"/>
      <c r="UDQ48" s="49"/>
      <c r="UDR48" s="49"/>
      <c r="UDS48" s="49"/>
      <c r="UDT48" s="49"/>
      <c r="UDU48" s="49"/>
      <c r="UDV48" s="49"/>
      <c r="UDW48" s="49"/>
      <c r="UDX48" s="49"/>
      <c r="UDY48" s="49"/>
      <c r="UDZ48" s="49"/>
      <c r="UEA48" s="49"/>
      <c r="UEB48" s="49"/>
      <c r="UEC48" s="49"/>
      <c r="UED48" s="49"/>
      <c r="UEE48" s="49"/>
      <c r="UEF48" s="49"/>
      <c r="UEG48" s="49"/>
      <c r="UEH48" s="49"/>
      <c r="UEI48" s="49"/>
      <c r="UEJ48" s="49"/>
      <c r="UEK48" s="49"/>
      <c r="UEL48" s="49"/>
      <c r="UEM48" s="49"/>
      <c r="UEN48" s="49"/>
      <c r="UEO48" s="49"/>
      <c r="UEP48" s="49"/>
      <c r="UEQ48" s="49"/>
      <c r="UER48" s="49"/>
      <c r="UES48" s="49"/>
      <c r="UET48" s="49"/>
      <c r="UEU48" s="49"/>
      <c r="UEV48" s="49"/>
      <c r="UEW48" s="49"/>
      <c r="UEX48" s="49"/>
      <c r="UEY48" s="49"/>
      <c r="UEZ48" s="49"/>
      <c r="UFA48" s="49"/>
      <c r="UFB48" s="49"/>
      <c r="UFC48" s="49"/>
      <c r="UFD48" s="49"/>
      <c r="UFE48" s="49"/>
      <c r="UFF48" s="49"/>
      <c r="UFG48" s="49"/>
      <c r="UFH48" s="49"/>
      <c r="UFI48" s="49"/>
      <c r="UFJ48" s="49"/>
      <c r="UFK48" s="49"/>
      <c r="UFL48" s="49"/>
      <c r="UFM48" s="49"/>
      <c r="UFN48" s="49"/>
      <c r="UFO48" s="49"/>
      <c r="UFP48" s="49"/>
      <c r="UFQ48" s="49"/>
      <c r="UFR48" s="49"/>
      <c r="UFS48" s="49"/>
      <c r="UFT48" s="49"/>
      <c r="UFU48" s="49"/>
      <c r="UFV48" s="49"/>
      <c r="UFW48" s="49"/>
      <c r="UFX48" s="49"/>
      <c r="UFY48" s="49"/>
      <c r="UFZ48" s="49"/>
      <c r="UGA48" s="49"/>
      <c r="UGB48" s="49"/>
      <c r="UGC48" s="49"/>
      <c r="UGD48" s="49"/>
      <c r="UGE48" s="49"/>
      <c r="UGF48" s="49"/>
      <c r="UGG48" s="49"/>
      <c r="UGH48" s="49"/>
      <c r="UGI48" s="49"/>
      <c r="UGJ48" s="49"/>
      <c r="UGK48" s="49"/>
      <c r="UGL48" s="49"/>
      <c r="UGM48" s="49"/>
      <c r="UGN48" s="49"/>
      <c r="UGO48" s="49"/>
      <c r="UGP48" s="49"/>
      <c r="UGQ48" s="49"/>
      <c r="UGR48" s="49"/>
      <c r="UGS48" s="49"/>
      <c r="UGT48" s="49"/>
      <c r="UGU48" s="49"/>
      <c r="UGV48" s="49"/>
      <c r="UGW48" s="49"/>
      <c r="UGX48" s="49"/>
      <c r="UGY48" s="49"/>
      <c r="UGZ48" s="49"/>
      <c r="UHA48" s="49"/>
      <c r="UHB48" s="49"/>
      <c r="UHC48" s="49"/>
      <c r="UHD48" s="49"/>
      <c r="UHE48" s="49"/>
      <c r="UHF48" s="49"/>
      <c r="UHG48" s="49"/>
      <c r="UHH48" s="49"/>
      <c r="UHI48" s="49"/>
      <c r="UHJ48" s="49"/>
      <c r="UHK48" s="49"/>
      <c r="UHL48" s="49"/>
      <c r="UHM48" s="49"/>
      <c r="UHN48" s="49"/>
      <c r="UHO48" s="49"/>
      <c r="UHP48" s="49"/>
      <c r="UHQ48" s="49"/>
      <c r="UHR48" s="49"/>
      <c r="UHS48" s="49"/>
      <c r="UHT48" s="49"/>
      <c r="UHU48" s="49"/>
      <c r="UHV48" s="49"/>
      <c r="UHW48" s="49"/>
      <c r="UHX48" s="49"/>
      <c r="UHY48" s="49"/>
      <c r="UHZ48" s="49"/>
      <c r="UIA48" s="49"/>
      <c r="UIB48" s="49"/>
      <c r="UIC48" s="49"/>
      <c r="UID48" s="49"/>
      <c r="UIE48" s="49"/>
      <c r="UIF48" s="49"/>
      <c r="UIG48" s="49"/>
      <c r="UIH48" s="49"/>
      <c r="UII48" s="49"/>
      <c r="UIJ48" s="49"/>
      <c r="UIK48" s="49"/>
      <c r="UIL48" s="49"/>
      <c r="UIM48" s="49"/>
      <c r="UIN48" s="49"/>
      <c r="UIO48" s="49"/>
      <c r="UIP48" s="49"/>
      <c r="UIQ48" s="49"/>
      <c r="UIR48" s="49"/>
      <c r="UIS48" s="49"/>
      <c r="UIT48" s="49"/>
      <c r="UIU48" s="49"/>
      <c r="UIV48" s="49"/>
      <c r="UIW48" s="49"/>
      <c r="UIX48" s="49"/>
      <c r="UIY48" s="49"/>
      <c r="UIZ48" s="49"/>
      <c r="UJA48" s="49"/>
      <c r="UJB48" s="49"/>
      <c r="UJC48" s="49"/>
      <c r="UJD48" s="49"/>
      <c r="UJE48" s="49"/>
      <c r="UJF48" s="49"/>
      <c r="UJG48" s="49"/>
      <c r="UJH48" s="49"/>
      <c r="UJI48" s="49"/>
      <c r="UJJ48" s="49"/>
      <c r="UJK48" s="49"/>
      <c r="UJL48" s="49"/>
      <c r="UJM48" s="49"/>
      <c r="UJN48" s="49"/>
      <c r="UJO48" s="49"/>
      <c r="UJP48" s="49"/>
      <c r="UJQ48" s="49"/>
      <c r="UJR48" s="49"/>
      <c r="UJS48" s="49"/>
      <c r="UJT48" s="49"/>
      <c r="UJU48" s="49"/>
      <c r="UJV48" s="49"/>
      <c r="UJW48" s="49"/>
      <c r="UJX48" s="49"/>
      <c r="UJY48" s="49"/>
      <c r="UJZ48" s="49"/>
      <c r="UKA48" s="49"/>
      <c r="UKB48" s="49"/>
      <c r="UKC48" s="49"/>
      <c r="UKD48" s="49"/>
      <c r="UKE48" s="49"/>
      <c r="UKF48" s="49"/>
      <c r="UKG48" s="49"/>
      <c r="UKH48" s="49"/>
      <c r="UKI48" s="49"/>
      <c r="UKJ48" s="49"/>
      <c r="UKK48" s="49"/>
      <c r="UKL48" s="49"/>
      <c r="UKM48" s="49"/>
      <c r="UKN48" s="49"/>
      <c r="UKO48" s="49"/>
      <c r="UKP48" s="49"/>
      <c r="UKQ48" s="49"/>
      <c r="UKR48" s="49"/>
      <c r="UKS48" s="49"/>
      <c r="UKT48" s="49"/>
      <c r="UKU48" s="49"/>
      <c r="UKV48" s="49"/>
      <c r="UKW48" s="49"/>
      <c r="UKX48" s="49"/>
      <c r="UKY48" s="49"/>
      <c r="UKZ48" s="49"/>
      <c r="ULA48" s="49"/>
      <c r="ULB48" s="49"/>
      <c r="ULC48" s="49"/>
      <c r="ULD48" s="49"/>
      <c r="ULE48" s="49"/>
      <c r="ULF48" s="49"/>
      <c r="ULG48" s="49"/>
      <c r="ULH48" s="49"/>
      <c r="ULI48" s="49"/>
      <c r="ULJ48" s="49"/>
      <c r="ULK48" s="49"/>
      <c r="ULL48" s="49"/>
      <c r="ULM48" s="49"/>
      <c r="ULN48" s="49"/>
      <c r="ULO48" s="49"/>
      <c r="ULP48" s="49"/>
      <c r="ULQ48" s="49"/>
      <c r="ULR48" s="49"/>
      <c r="ULS48" s="49"/>
      <c r="ULT48" s="49"/>
      <c r="ULU48" s="49"/>
      <c r="ULV48" s="49"/>
      <c r="ULW48" s="49"/>
      <c r="ULX48" s="49"/>
      <c r="ULY48" s="49"/>
      <c r="ULZ48" s="49"/>
      <c r="UMA48" s="49"/>
      <c r="UMB48" s="49"/>
      <c r="UMC48" s="49"/>
      <c r="UMD48" s="49"/>
      <c r="UME48" s="49"/>
      <c r="UMF48" s="49"/>
      <c r="UMG48" s="49"/>
      <c r="UMH48" s="49"/>
      <c r="UMI48" s="49"/>
      <c r="UMJ48" s="49"/>
      <c r="UMK48" s="49"/>
      <c r="UML48" s="49"/>
      <c r="UMM48" s="49"/>
      <c r="UMN48" s="49"/>
      <c r="UMO48" s="49"/>
      <c r="UMP48" s="49"/>
      <c r="UMQ48" s="49"/>
      <c r="UMR48" s="49"/>
      <c r="UMS48" s="49"/>
      <c r="UMT48" s="49"/>
      <c r="UMU48" s="49"/>
      <c r="UMV48" s="49"/>
      <c r="UMW48" s="49"/>
      <c r="UMX48" s="49"/>
      <c r="UMY48" s="49"/>
      <c r="UMZ48" s="49"/>
      <c r="UNA48" s="49"/>
      <c r="UNB48" s="49"/>
      <c r="UNC48" s="49"/>
      <c r="UND48" s="49"/>
      <c r="UNE48" s="49"/>
      <c r="UNF48" s="49"/>
      <c r="UNG48" s="49"/>
      <c r="UNH48" s="49"/>
      <c r="UNI48" s="49"/>
      <c r="UNJ48" s="49"/>
      <c r="UNK48" s="49"/>
      <c r="UNL48" s="49"/>
      <c r="UNM48" s="49"/>
      <c r="UNN48" s="49"/>
      <c r="UNO48" s="49"/>
      <c r="UNP48" s="49"/>
      <c r="UNQ48" s="49"/>
      <c r="UNR48" s="49"/>
      <c r="UNS48" s="49"/>
      <c r="UNT48" s="49"/>
      <c r="UNU48" s="49"/>
      <c r="UNV48" s="49"/>
      <c r="UNW48" s="49"/>
      <c r="UNX48" s="49"/>
      <c r="UNY48" s="49"/>
      <c r="UNZ48" s="49"/>
      <c r="UOA48" s="49"/>
      <c r="UOB48" s="49"/>
      <c r="UOC48" s="49"/>
      <c r="UOD48" s="49"/>
      <c r="UOE48" s="49"/>
      <c r="UOF48" s="49"/>
      <c r="UOG48" s="49"/>
      <c r="UOH48" s="49"/>
      <c r="UOI48" s="49"/>
      <c r="UOJ48" s="49"/>
      <c r="UOK48" s="49"/>
      <c r="UOL48" s="49"/>
      <c r="UOM48" s="49"/>
      <c r="UON48" s="49"/>
      <c r="UOO48" s="49"/>
      <c r="UOP48" s="49"/>
      <c r="UOQ48" s="49"/>
      <c r="UOR48" s="49"/>
      <c r="UOS48" s="49"/>
      <c r="UOT48" s="49"/>
      <c r="UOU48" s="49"/>
      <c r="UOV48" s="49"/>
      <c r="UOW48" s="49"/>
      <c r="UOX48" s="49"/>
      <c r="UOY48" s="49"/>
      <c r="UOZ48" s="49"/>
      <c r="UPA48" s="49"/>
      <c r="UPB48" s="49"/>
      <c r="UPC48" s="49"/>
      <c r="UPD48" s="49"/>
      <c r="UPE48" s="49"/>
      <c r="UPF48" s="49"/>
      <c r="UPG48" s="49"/>
      <c r="UPH48" s="49"/>
      <c r="UPI48" s="49"/>
      <c r="UPJ48" s="49"/>
      <c r="UPK48" s="49"/>
      <c r="UPL48" s="49"/>
      <c r="UPM48" s="49"/>
      <c r="UPN48" s="49"/>
      <c r="UPO48" s="49"/>
      <c r="UPP48" s="49"/>
      <c r="UPQ48" s="49"/>
      <c r="UPR48" s="49"/>
      <c r="UPS48" s="49"/>
      <c r="UPT48" s="49"/>
      <c r="UPU48" s="49"/>
      <c r="UPV48" s="49"/>
      <c r="UPW48" s="49"/>
      <c r="UPX48" s="49"/>
      <c r="UPY48" s="49"/>
      <c r="UPZ48" s="49"/>
      <c r="UQA48" s="49"/>
      <c r="UQB48" s="49"/>
      <c r="UQC48" s="49"/>
      <c r="UQD48" s="49"/>
      <c r="UQE48" s="49"/>
      <c r="UQF48" s="49"/>
      <c r="UQG48" s="49"/>
      <c r="UQH48" s="49"/>
      <c r="UQI48" s="49"/>
      <c r="UQJ48" s="49"/>
      <c r="UQK48" s="49"/>
      <c r="UQL48" s="49"/>
      <c r="UQM48" s="49"/>
      <c r="UQN48" s="49"/>
      <c r="UQO48" s="49"/>
      <c r="UQP48" s="49"/>
      <c r="UQQ48" s="49"/>
      <c r="UQR48" s="49"/>
      <c r="UQS48" s="49"/>
      <c r="UQT48" s="49"/>
      <c r="UQU48" s="49"/>
      <c r="UQV48" s="49"/>
      <c r="UQW48" s="49"/>
      <c r="UQX48" s="49"/>
      <c r="UQY48" s="49"/>
      <c r="UQZ48" s="49"/>
      <c r="URA48" s="49"/>
      <c r="URB48" s="49"/>
      <c r="URC48" s="49"/>
      <c r="URD48" s="49"/>
      <c r="URE48" s="49"/>
      <c r="URF48" s="49"/>
      <c r="URG48" s="49"/>
      <c r="URH48" s="49"/>
      <c r="URI48" s="49"/>
      <c r="URJ48" s="49"/>
      <c r="URK48" s="49"/>
      <c r="URL48" s="49"/>
      <c r="URM48" s="49"/>
      <c r="URN48" s="49"/>
      <c r="URO48" s="49"/>
      <c r="URP48" s="49"/>
      <c r="URQ48" s="49"/>
      <c r="URR48" s="49"/>
      <c r="URS48" s="49"/>
      <c r="URT48" s="49"/>
      <c r="URU48" s="49"/>
      <c r="URV48" s="49"/>
      <c r="URW48" s="49"/>
      <c r="URX48" s="49"/>
      <c r="URY48" s="49"/>
      <c r="URZ48" s="49"/>
      <c r="USA48" s="49"/>
      <c r="USB48" s="49"/>
      <c r="USC48" s="49"/>
      <c r="USD48" s="49"/>
      <c r="USE48" s="49"/>
      <c r="USF48" s="49"/>
      <c r="USG48" s="49"/>
      <c r="USH48" s="49"/>
      <c r="USI48" s="49"/>
      <c r="USJ48" s="49"/>
      <c r="USK48" s="49"/>
      <c r="USL48" s="49"/>
      <c r="USM48" s="49"/>
      <c r="USN48" s="49"/>
      <c r="USO48" s="49"/>
      <c r="USP48" s="49"/>
      <c r="USQ48" s="49"/>
      <c r="USR48" s="49"/>
      <c r="USS48" s="49"/>
      <c r="UST48" s="49"/>
      <c r="USU48" s="49"/>
      <c r="USV48" s="49"/>
      <c r="USW48" s="49"/>
      <c r="USX48" s="49"/>
      <c r="USY48" s="49"/>
      <c r="USZ48" s="49"/>
      <c r="UTA48" s="49"/>
      <c r="UTB48" s="49"/>
      <c r="UTC48" s="49"/>
      <c r="UTD48" s="49"/>
      <c r="UTE48" s="49"/>
      <c r="UTF48" s="49"/>
      <c r="UTG48" s="49"/>
      <c r="UTH48" s="49"/>
      <c r="UTI48" s="49"/>
      <c r="UTJ48" s="49"/>
      <c r="UTK48" s="49"/>
      <c r="UTL48" s="49"/>
      <c r="UTM48" s="49"/>
      <c r="UTN48" s="49"/>
      <c r="UTO48" s="49"/>
      <c r="UTP48" s="49"/>
      <c r="UTQ48" s="49"/>
      <c r="UTR48" s="49"/>
      <c r="UTS48" s="49"/>
      <c r="UTT48" s="49"/>
      <c r="UTU48" s="49"/>
      <c r="UTV48" s="49"/>
      <c r="UTW48" s="49"/>
      <c r="UTX48" s="49"/>
      <c r="UTY48" s="49"/>
      <c r="UTZ48" s="49"/>
      <c r="UUA48" s="49"/>
      <c r="UUB48" s="49"/>
      <c r="UUC48" s="49"/>
      <c r="UUD48" s="49"/>
      <c r="UUE48" s="49"/>
      <c r="UUF48" s="49"/>
      <c r="UUG48" s="49"/>
      <c r="UUH48" s="49"/>
      <c r="UUI48" s="49"/>
      <c r="UUJ48" s="49"/>
      <c r="UUK48" s="49"/>
      <c r="UUL48" s="49"/>
      <c r="UUM48" s="49"/>
      <c r="UUN48" s="49"/>
      <c r="UUO48" s="49"/>
      <c r="UUP48" s="49"/>
      <c r="UUQ48" s="49"/>
      <c r="UUR48" s="49"/>
      <c r="UUS48" s="49"/>
      <c r="UUT48" s="49"/>
      <c r="UUU48" s="49"/>
      <c r="UUV48" s="49"/>
      <c r="UUW48" s="49"/>
      <c r="UUX48" s="49"/>
      <c r="UUY48" s="49"/>
      <c r="UUZ48" s="49"/>
      <c r="UVA48" s="49"/>
      <c r="UVB48" s="49"/>
      <c r="UVC48" s="49"/>
      <c r="UVD48" s="49"/>
      <c r="UVE48" s="49"/>
      <c r="UVF48" s="49"/>
      <c r="UVG48" s="49"/>
      <c r="UVH48" s="49"/>
      <c r="UVI48" s="49"/>
      <c r="UVJ48" s="49"/>
      <c r="UVK48" s="49"/>
      <c r="UVL48" s="49"/>
      <c r="UVM48" s="49"/>
      <c r="UVN48" s="49"/>
      <c r="UVO48" s="49"/>
      <c r="UVP48" s="49"/>
      <c r="UVQ48" s="49"/>
      <c r="UVR48" s="49"/>
      <c r="UVS48" s="49"/>
      <c r="UVT48" s="49"/>
      <c r="UVU48" s="49"/>
      <c r="UVV48" s="49"/>
      <c r="UVW48" s="49"/>
      <c r="UVX48" s="49"/>
      <c r="UVY48" s="49"/>
      <c r="UVZ48" s="49"/>
      <c r="UWA48" s="49"/>
      <c r="UWB48" s="49"/>
      <c r="UWC48" s="49"/>
      <c r="UWD48" s="49"/>
      <c r="UWE48" s="49"/>
      <c r="UWF48" s="49"/>
      <c r="UWG48" s="49"/>
      <c r="UWH48" s="49"/>
      <c r="UWI48" s="49"/>
      <c r="UWJ48" s="49"/>
      <c r="UWK48" s="49"/>
      <c r="UWL48" s="49"/>
      <c r="UWM48" s="49"/>
      <c r="UWN48" s="49"/>
      <c r="UWO48" s="49"/>
      <c r="UWP48" s="49"/>
      <c r="UWQ48" s="49"/>
      <c r="UWR48" s="49"/>
      <c r="UWS48" s="49"/>
      <c r="UWT48" s="49"/>
      <c r="UWU48" s="49"/>
      <c r="UWV48" s="49"/>
      <c r="UWW48" s="49"/>
      <c r="UWX48" s="49"/>
      <c r="UWY48" s="49"/>
      <c r="UWZ48" s="49"/>
      <c r="UXA48" s="49"/>
      <c r="UXB48" s="49"/>
      <c r="UXC48" s="49"/>
      <c r="UXD48" s="49"/>
      <c r="UXE48" s="49"/>
      <c r="UXF48" s="49"/>
      <c r="UXG48" s="49"/>
      <c r="UXH48" s="49"/>
      <c r="UXI48" s="49"/>
      <c r="UXJ48" s="49"/>
      <c r="UXK48" s="49"/>
      <c r="UXL48" s="49"/>
      <c r="UXM48" s="49"/>
      <c r="UXN48" s="49"/>
      <c r="UXO48" s="49"/>
      <c r="UXP48" s="49"/>
      <c r="UXQ48" s="49"/>
      <c r="UXR48" s="49"/>
      <c r="UXS48" s="49"/>
      <c r="UXT48" s="49"/>
      <c r="UXU48" s="49"/>
      <c r="UXV48" s="49"/>
      <c r="UXW48" s="49"/>
      <c r="UXX48" s="49"/>
      <c r="UXY48" s="49"/>
      <c r="UXZ48" s="49"/>
      <c r="UYA48" s="49"/>
      <c r="UYB48" s="49"/>
      <c r="UYC48" s="49"/>
      <c r="UYD48" s="49"/>
      <c r="UYE48" s="49"/>
      <c r="UYF48" s="49"/>
      <c r="UYG48" s="49"/>
      <c r="UYH48" s="49"/>
      <c r="UYI48" s="49"/>
      <c r="UYJ48" s="49"/>
      <c r="UYK48" s="49"/>
      <c r="UYL48" s="49"/>
      <c r="UYM48" s="49"/>
      <c r="UYN48" s="49"/>
      <c r="UYO48" s="49"/>
      <c r="UYP48" s="49"/>
      <c r="UYQ48" s="49"/>
      <c r="UYR48" s="49"/>
      <c r="UYS48" s="49"/>
      <c r="UYT48" s="49"/>
      <c r="UYU48" s="49"/>
      <c r="UYV48" s="49"/>
      <c r="UYW48" s="49"/>
      <c r="UYX48" s="49"/>
      <c r="UYY48" s="49"/>
      <c r="UYZ48" s="49"/>
      <c r="UZA48" s="49"/>
      <c r="UZB48" s="49"/>
      <c r="UZC48" s="49"/>
      <c r="UZD48" s="49"/>
      <c r="UZE48" s="49"/>
      <c r="UZF48" s="49"/>
      <c r="UZG48" s="49"/>
      <c r="UZH48" s="49"/>
      <c r="UZI48" s="49"/>
      <c r="UZJ48" s="49"/>
      <c r="UZK48" s="49"/>
      <c r="UZL48" s="49"/>
      <c r="UZM48" s="49"/>
      <c r="UZN48" s="49"/>
      <c r="UZO48" s="49"/>
      <c r="UZP48" s="49"/>
      <c r="UZQ48" s="49"/>
      <c r="UZR48" s="49"/>
      <c r="UZS48" s="49"/>
      <c r="UZT48" s="49"/>
      <c r="UZU48" s="49"/>
      <c r="UZV48" s="49"/>
      <c r="UZW48" s="49"/>
      <c r="UZX48" s="49"/>
      <c r="UZY48" s="49"/>
      <c r="UZZ48" s="49"/>
      <c r="VAA48" s="49"/>
      <c r="VAB48" s="49"/>
      <c r="VAC48" s="49"/>
      <c r="VAD48" s="49"/>
      <c r="VAE48" s="49"/>
      <c r="VAF48" s="49"/>
      <c r="VAG48" s="49"/>
      <c r="VAH48" s="49"/>
      <c r="VAI48" s="49"/>
      <c r="VAJ48" s="49"/>
      <c r="VAK48" s="49"/>
      <c r="VAL48" s="49"/>
      <c r="VAM48" s="49"/>
      <c r="VAN48" s="49"/>
      <c r="VAO48" s="49"/>
      <c r="VAP48" s="49"/>
      <c r="VAQ48" s="49"/>
      <c r="VAR48" s="49"/>
      <c r="VAS48" s="49"/>
      <c r="VAT48" s="49"/>
      <c r="VAU48" s="49"/>
      <c r="VAV48" s="49"/>
      <c r="VAW48" s="49"/>
      <c r="VAX48" s="49"/>
      <c r="VAY48" s="49"/>
      <c r="VAZ48" s="49"/>
      <c r="VBA48" s="49"/>
      <c r="VBB48" s="49"/>
      <c r="VBC48" s="49"/>
      <c r="VBD48" s="49"/>
      <c r="VBE48" s="49"/>
      <c r="VBF48" s="49"/>
      <c r="VBG48" s="49"/>
      <c r="VBH48" s="49"/>
      <c r="VBI48" s="49"/>
      <c r="VBJ48" s="49"/>
      <c r="VBK48" s="49"/>
      <c r="VBL48" s="49"/>
      <c r="VBM48" s="49"/>
      <c r="VBN48" s="49"/>
      <c r="VBO48" s="49"/>
      <c r="VBP48" s="49"/>
      <c r="VBQ48" s="49"/>
      <c r="VBR48" s="49"/>
      <c r="VBS48" s="49"/>
      <c r="VBT48" s="49"/>
      <c r="VBU48" s="49"/>
      <c r="VBV48" s="49"/>
      <c r="VBW48" s="49"/>
      <c r="VBX48" s="49"/>
      <c r="VBY48" s="49"/>
      <c r="VBZ48" s="49"/>
      <c r="VCA48" s="49"/>
      <c r="VCB48" s="49"/>
      <c r="VCC48" s="49"/>
      <c r="VCD48" s="49"/>
      <c r="VCE48" s="49"/>
      <c r="VCF48" s="49"/>
      <c r="VCG48" s="49"/>
      <c r="VCH48" s="49"/>
      <c r="VCI48" s="49"/>
      <c r="VCJ48" s="49"/>
      <c r="VCK48" s="49"/>
      <c r="VCL48" s="49"/>
      <c r="VCM48" s="49"/>
      <c r="VCN48" s="49"/>
      <c r="VCO48" s="49"/>
      <c r="VCP48" s="49"/>
      <c r="VCQ48" s="49"/>
      <c r="VCR48" s="49"/>
      <c r="VCS48" s="49"/>
      <c r="VCT48" s="49"/>
      <c r="VCU48" s="49"/>
      <c r="VCV48" s="49"/>
      <c r="VCW48" s="49"/>
      <c r="VCX48" s="49"/>
      <c r="VCY48" s="49"/>
      <c r="VCZ48" s="49"/>
      <c r="VDA48" s="49"/>
      <c r="VDB48" s="49"/>
      <c r="VDC48" s="49"/>
      <c r="VDD48" s="49"/>
      <c r="VDE48" s="49"/>
      <c r="VDF48" s="49"/>
      <c r="VDG48" s="49"/>
      <c r="VDH48" s="49"/>
      <c r="VDI48" s="49"/>
      <c r="VDJ48" s="49"/>
      <c r="VDK48" s="49"/>
      <c r="VDL48" s="49"/>
      <c r="VDM48" s="49"/>
      <c r="VDN48" s="49"/>
      <c r="VDO48" s="49"/>
      <c r="VDP48" s="49"/>
      <c r="VDQ48" s="49"/>
      <c r="VDR48" s="49"/>
      <c r="VDS48" s="49"/>
      <c r="VDT48" s="49"/>
      <c r="VDU48" s="49"/>
      <c r="VDV48" s="49"/>
      <c r="VDW48" s="49"/>
      <c r="VDX48" s="49"/>
      <c r="VDY48" s="49"/>
      <c r="VDZ48" s="49"/>
      <c r="VEA48" s="49"/>
      <c r="VEB48" s="49"/>
      <c r="VEC48" s="49"/>
      <c r="VED48" s="49"/>
      <c r="VEE48" s="49"/>
      <c r="VEF48" s="49"/>
      <c r="VEG48" s="49"/>
      <c r="VEH48" s="49"/>
      <c r="VEI48" s="49"/>
      <c r="VEJ48" s="49"/>
      <c r="VEK48" s="49"/>
      <c r="VEL48" s="49"/>
      <c r="VEM48" s="49"/>
      <c r="VEN48" s="49"/>
      <c r="VEO48" s="49"/>
      <c r="VEP48" s="49"/>
      <c r="VEQ48" s="49"/>
      <c r="VER48" s="49"/>
      <c r="VES48" s="49"/>
      <c r="VET48" s="49"/>
      <c r="VEU48" s="49"/>
      <c r="VEV48" s="49"/>
      <c r="VEW48" s="49"/>
      <c r="VEX48" s="49"/>
      <c r="VEY48" s="49"/>
      <c r="VEZ48" s="49"/>
      <c r="VFA48" s="49"/>
      <c r="VFB48" s="49"/>
      <c r="VFC48" s="49"/>
      <c r="VFD48" s="49"/>
      <c r="VFE48" s="49"/>
      <c r="VFF48" s="49"/>
      <c r="VFG48" s="49"/>
      <c r="VFH48" s="49"/>
      <c r="VFI48" s="49"/>
      <c r="VFJ48" s="49"/>
      <c r="VFK48" s="49"/>
      <c r="VFL48" s="49"/>
      <c r="VFM48" s="49"/>
      <c r="VFN48" s="49"/>
      <c r="VFO48" s="49"/>
      <c r="VFP48" s="49"/>
      <c r="VFQ48" s="49"/>
      <c r="VFR48" s="49"/>
      <c r="VFS48" s="49"/>
      <c r="VFT48" s="49"/>
      <c r="VFU48" s="49"/>
      <c r="VFV48" s="49"/>
      <c r="VFW48" s="49"/>
      <c r="VFX48" s="49"/>
      <c r="VFY48" s="49"/>
      <c r="VFZ48" s="49"/>
      <c r="VGA48" s="49"/>
      <c r="VGB48" s="49"/>
      <c r="VGC48" s="49"/>
      <c r="VGD48" s="49"/>
      <c r="VGE48" s="49"/>
      <c r="VGF48" s="49"/>
      <c r="VGG48" s="49"/>
      <c r="VGH48" s="49"/>
      <c r="VGI48" s="49"/>
      <c r="VGJ48" s="49"/>
      <c r="VGK48" s="49"/>
      <c r="VGL48" s="49"/>
      <c r="VGM48" s="49"/>
      <c r="VGN48" s="49"/>
      <c r="VGO48" s="49"/>
      <c r="VGP48" s="49"/>
      <c r="VGQ48" s="49"/>
      <c r="VGR48" s="49"/>
      <c r="VGS48" s="49"/>
      <c r="VGT48" s="49"/>
      <c r="VGU48" s="49"/>
      <c r="VGV48" s="49"/>
      <c r="VGW48" s="49"/>
      <c r="VGX48" s="49"/>
      <c r="VGY48" s="49"/>
      <c r="VGZ48" s="49"/>
      <c r="VHA48" s="49"/>
      <c r="VHB48" s="49"/>
      <c r="VHC48" s="49"/>
      <c r="VHD48" s="49"/>
      <c r="VHE48" s="49"/>
      <c r="VHF48" s="49"/>
      <c r="VHG48" s="49"/>
      <c r="VHH48" s="49"/>
      <c r="VHI48" s="49"/>
      <c r="VHJ48" s="49"/>
      <c r="VHK48" s="49"/>
      <c r="VHL48" s="49"/>
      <c r="VHM48" s="49"/>
      <c r="VHN48" s="49"/>
      <c r="VHO48" s="49"/>
      <c r="VHP48" s="49"/>
      <c r="VHQ48" s="49"/>
      <c r="VHR48" s="49"/>
      <c r="VHS48" s="49"/>
      <c r="VHT48" s="49"/>
      <c r="VHU48" s="49"/>
      <c r="VHV48" s="49"/>
      <c r="VHW48" s="49"/>
      <c r="VHX48" s="49"/>
      <c r="VHY48" s="49"/>
      <c r="VHZ48" s="49"/>
      <c r="VIA48" s="49"/>
      <c r="VIB48" s="49"/>
      <c r="VIC48" s="49"/>
      <c r="VID48" s="49"/>
      <c r="VIE48" s="49"/>
      <c r="VIF48" s="49"/>
      <c r="VIG48" s="49"/>
      <c r="VIH48" s="49"/>
      <c r="VII48" s="49"/>
      <c r="VIJ48" s="49"/>
      <c r="VIK48" s="49"/>
      <c r="VIL48" s="49"/>
      <c r="VIM48" s="49"/>
      <c r="VIN48" s="49"/>
      <c r="VIO48" s="49"/>
      <c r="VIP48" s="49"/>
      <c r="VIQ48" s="49"/>
      <c r="VIR48" s="49"/>
      <c r="VIS48" s="49"/>
      <c r="VIT48" s="49"/>
      <c r="VIU48" s="49"/>
      <c r="VIV48" s="49"/>
      <c r="VIW48" s="49"/>
      <c r="VIX48" s="49"/>
      <c r="VIY48" s="49"/>
      <c r="VIZ48" s="49"/>
      <c r="VJA48" s="49"/>
      <c r="VJB48" s="49"/>
      <c r="VJC48" s="49"/>
      <c r="VJD48" s="49"/>
      <c r="VJE48" s="49"/>
      <c r="VJF48" s="49"/>
      <c r="VJG48" s="49"/>
      <c r="VJH48" s="49"/>
      <c r="VJI48" s="49"/>
      <c r="VJJ48" s="49"/>
      <c r="VJK48" s="49"/>
      <c r="VJL48" s="49"/>
      <c r="VJM48" s="49"/>
      <c r="VJN48" s="49"/>
      <c r="VJO48" s="49"/>
      <c r="VJP48" s="49"/>
      <c r="VJQ48" s="49"/>
      <c r="VJR48" s="49"/>
      <c r="VJS48" s="49"/>
      <c r="VJT48" s="49"/>
      <c r="VJU48" s="49"/>
      <c r="VJV48" s="49"/>
      <c r="VJW48" s="49"/>
      <c r="VJX48" s="49"/>
      <c r="VJY48" s="49"/>
      <c r="VJZ48" s="49"/>
      <c r="VKA48" s="49"/>
      <c r="VKB48" s="49"/>
      <c r="VKC48" s="49"/>
      <c r="VKD48" s="49"/>
      <c r="VKE48" s="49"/>
      <c r="VKF48" s="49"/>
      <c r="VKG48" s="49"/>
      <c r="VKH48" s="49"/>
      <c r="VKI48" s="49"/>
      <c r="VKJ48" s="49"/>
      <c r="VKK48" s="49"/>
      <c r="VKL48" s="49"/>
      <c r="VKM48" s="49"/>
      <c r="VKN48" s="49"/>
      <c r="VKO48" s="49"/>
      <c r="VKP48" s="49"/>
      <c r="VKQ48" s="49"/>
      <c r="VKR48" s="49"/>
      <c r="VKS48" s="49"/>
      <c r="VKT48" s="49"/>
      <c r="VKU48" s="49"/>
      <c r="VKV48" s="49"/>
      <c r="VKW48" s="49"/>
      <c r="VKX48" s="49"/>
      <c r="VKY48" s="49"/>
      <c r="VKZ48" s="49"/>
      <c r="VLA48" s="49"/>
      <c r="VLB48" s="49"/>
      <c r="VLC48" s="49"/>
      <c r="VLD48" s="49"/>
      <c r="VLE48" s="49"/>
      <c r="VLF48" s="49"/>
      <c r="VLG48" s="49"/>
      <c r="VLH48" s="49"/>
      <c r="VLI48" s="49"/>
      <c r="VLJ48" s="49"/>
      <c r="VLK48" s="49"/>
      <c r="VLL48" s="49"/>
      <c r="VLM48" s="49"/>
      <c r="VLN48" s="49"/>
      <c r="VLO48" s="49"/>
      <c r="VLP48" s="49"/>
      <c r="VLQ48" s="49"/>
      <c r="VLR48" s="49"/>
      <c r="VLS48" s="49"/>
      <c r="VLT48" s="49"/>
      <c r="VLU48" s="49"/>
      <c r="VLV48" s="49"/>
      <c r="VLW48" s="49"/>
      <c r="VLX48" s="49"/>
      <c r="VLY48" s="49"/>
      <c r="VLZ48" s="49"/>
      <c r="VMA48" s="49"/>
      <c r="VMB48" s="49"/>
      <c r="VMC48" s="49"/>
      <c r="VMD48" s="49"/>
      <c r="VME48" s="49"/>
      <c r="VMF48" s="49"/>
      <c r="VMG48" s="49"/>
      <c r="VMH48" s="49"/>
      <c r="VMI48" s="49"/>
      <c r="VMJ48" s="49"/>
      <c r="VMK48" s="49"/>
      <c r="VML48" s="49"/>
      <c r="VMM48" s="49"/>
      <c r="VMN48" s="49"/>
      <c r="VMO48" s="49"/>
      <c r="VMP48" s="49"/>
      <c r="VMQ48" s="49"/>
      <c r="VMR48" s="49"/>
      <c r="VMS48" s="49"/>
      <c r="VMT48" s="49"/>
      <c r="VMU48" s="49"/>
      <c r="VMV48" s="49"/>
      <c r="VMW48" s="49"/>
      <c r="VMX48" s="49"/>
      <c r="VMY48" s="49"/>
      <c r="VMZ48" s="49"/>
      <c r="VNA48" s="49"/>
      <c r="VNB48" s="49"/>
      <c r="VNC48" s="49"/>
      <c r="VND48" s="49"/>
      <c r="VNE48" s="49"/>
      <c r="VNF48" s="49"/>
      <c r="VNG48" s="49"/>
      <c r="VNH48" s="49"/>
      <c r="VNI48" s="49"/>
      <c r="VNJ48" s="49"/>
      <c r="VNK48" s="49"/>
      <c r="VNL48" s="49"/>
      <c r="VNM48" s="49"/>
      <c r="VNN48" s="49"/>
      <c r="VNO48" s="49"/>
      <c r="VNP48" s="49"/>
      <c r="VNQ48" s="49"/>
      <c r="VNR48" s="49"/>
      <c r="VNS48" s="49"/>
      <c r="VNT48" s="49"/>
      <c r="VNU48" s="49"/>
      <c r="VNV48" s="49"/>
      <c r="VNW48" s="49"/>
      <c r="VNX48" s="49"/>
      <c r="VNY48" s="49"/>
      <c r="VNZ48" s="49"/>
      <c r="VOA48" s="49"/>
      <c r="VOB48" s="49"/>
      <c r="VOC48" s="49"/>
      <c r="VOD48" s="49"/>
      <c r="VOE48" s="49"/>
      <c r="VOF48" s="49"/>
      <c r="VOG48" s="49"/>
      <c r="VOH48" s="49"/>
      <c r="VOI48" s="49"/>
      <c r="VOJ48" s="49"/>
      <c r="VOK48" s="49"/>
      <c r="VOL48" s="49"/>
      <c r="VOM48" s="49"/>
      <c r="VON48" s="49"/>
      <c r="VOO48" s="49"/>
      <c r="VOP48" s="49"/>
      <c r="VOQ48" s="49"/>
      <c r="VOR48" s="49"/>
      <c r="VOS48" s="49"/>
      <c r="VOT48" s="49"/>
      <c r="VOU48" s="49"/>
      <c r="VOV48" s="49"/>
      <c r="VOW48" s="49"/>
      <c r="VOX48" s="49"/>
      <c r="VOY48" s="49"/>
      <c r="VOZ48" s="49"/>
      <c r="VPA48" s="49"/>
      <c r="VPB48" s="49"/>
      <c r="VPC48" s="49"/>
      <c r="VPD48" s="49"/>
      <c r="VPE48" s="49"/>
      <c r="VPF48" s="49"/>
      <c r="VPG48" s="49"/>
      <c r="VPH48" s="49"/>
      <c r="VPI48" s="49"/>
      <c r="VPJ48" s="49"/>
      <c r="VPK48" s="49"/>
      <c r="VPL48" s="49"/>
      <c r="VPM48" s="49"/>
      <c r="VPN48" s="49"/>
      <c r="VPO48" s="49"/>
      <c r="VPP48" s="49"/>
      <c r="VPQ48" s="49"/>
      <c r="VPR48" s="49"/>
      <c r="VPS48" s="49"/>
      <c r="VPT48" s="49"/>
      <c r="VPU48" s="49"/>
      <c r="VPV48" s="49"/>
      <c r="VPW48" s="49"/>
      <c r="VPX48" s="49"/>
      <c r="VPY48" s="49"/>
      <c r="VPZ48" s="49"/>
      <c r="VQA48" s="49"/>
      <c r="VQB48" s="49"/>
      <c r="VQC48" s="49"/>
      <c r="VQD48" s="49"/>
      <c r="VQE48" s="49"/>
      <c r="VQF48" s="49"/>
      <c r="VQG48" s="49"/>
      <c r="VQH48" s="49"/>
      <c r="VQI48" s="49"/>
      <c r="VQJ48" s="49"/>
      <c r="VQK48" s="49"/>
      <c r="VQL48" s="49"/>
      <c r="VQM48" s="49"/>
      <c r="VQN48" s="49"/>
      <c r="VQO48" s="49"/>
      <c r="VQP48" s="49"/>
      <c r="VQQ48" s="49"/>
      <c r="VQR48" s="49"/>
      <c r="VQS48" s="49"/>
      <c r="VQT48" s="49"/>
      <c r="VQU48" s="49"/>
      <c r="VQV48" s="49"/>
      <c r="VQW48" s="49"/>
      <c r="VQX48" s="49"/>
      <c r="VQY48" s="49"/>
      <c r="VQZ48" s="49"/>
      <c r="VRA48" s="49"/>
      <c r="VRB48" s="49"/>
      <c r="VRC48" s="49"/>
      <c r="VRD48" s="49"/>
      <c r="VRE48" s="49"/>
      <c r="VRF48" s="49"/>
      <c r="VRG48" s="49"/>
      <c r="VRH48" s="49"/>
      <c r="VRI48" s="49"/>
      <c r="VRJ48" s="49"/>
      <c r="VRK48" s="49"/>
      <c r="VRL48" s="49"/>
      <c r="VRM48" s="49"/>
      <c r="VRN48" s="49"/>
      <c r="VRO48" s="49"/>
      <c r="VRP48" s="49"/>
      <c r="VRQ48" s="49"/>
      <c r="VRR48" s="49"/>
      <c r="VRS48" s="49"/>
      <c r="VRT48" s="49"/>
      <c r="VRU48" s="49"/>
      <c r="VRV48" s="49"/>
      <c r="VRW48" s="49"/>
      <c r="VRX48" s="49"/>
      <c r="VRY48" s="49"/>
      <c r="VRZ48" s="49"/>
      <c r="VSA48" s="49"/>
      <c r="VSB48" s="49"/>
      <c r="VSC48" s="49"/>
      <c r="VSD48" s="49"/>
      <c r="VSE48" s="49"/>
      <c r="VSF48" s="49"/>
      <c r="VSG48" s="49"/>
      <c r="VSH48" s="49"/>
      <c r="VSI48" s="49"/>
      <c r="VSJ48" s="49"/>
      <c r="VSK48" s="49"/>
      <c r="VSL48" s="49"/>
      <c r="VSM48" s="49"/>
      <c r="VSN48" s="49"/>
      <c r="VSO48" s="49"/>
      <c r="VSP48" s="49"/>
      <c r="VSQ48" s="49"/>
      <c r="VSR48" s="49"/>
      <c r="VSS48" s="49"/>
      <c r="VST48" s="49"/>
      <c r="VSU48" s="49"/>
      <c r="VSV48" s="49"/>
      <c r="VSW48" s="49"/>
      <c r="VSX48" s="49"/>
      <c r="VSY48" s="49"/>
      <c r="VSZ48" s="49"/>
      <c r="VTA48" s="49"/>
      <c r="VTB48" s="49"/>
      <c r="VTC48" s="49"/>
      <c r="VTD48" s="49"/>
      <c r="VTE48" s="49"/>
      <c r="VTF48" s="49"/>
      <c r="VTG48" s="49"/>
      <c r="VTH48" s="49"/>
      <c r="VTI48" s="49"/>
      <c r="VTJ48" s="49"/>
      <c r="VTK48" s="49"/>
      <c r="VTL48" s="49"/>
      <c r="VTM48" s="49"/>
      <c r="VTN48" s="49"/>
      <c r="VTO48" s="49"/>
      <c r="VTP48" s="49"/>
      <c r="VTQ48" s="49"/>
      <c r="VTR48" s="49"/>
      <c r="VTS48" s="49"/>
      <c r="VTT48" s="49"/>
      <c r="VTU48" s="49"/>
      <c r="VTV48" s="49"/>
      <c r="VTW48" s="49"/>
      <c r="VTX48" s="49"/>
      <c r="VTY48" s="49"/>
      <c r="VTZ48" s="49"/>
      <c r="VUA48" s="49"/>
      <c r="VUB48" s="49"/>
      <c r="VUC48" s="49"/>
      <c r="VUD48" s="49"/>
      <c r="VUE48" s="49"/>
      <c r="VUF48" s="49"/>
      <c r="VUG48" s="49"/>
      <c r="VUH48" s="49"/>
      <c r="VUI48" s="49"/>
      <c r="VUJ48" s="49"/>
      <c r="VUK48" s="49"/>
      <c r="VUL48" s="49"/>
      <c r="VUM48" s="49"/>
      <c r="VUN48" s="49"/>
      <c r="VUO48" s="49"/>
      <c r="VUP48" s="49"/>
      <c r="VUQ48" s="49"/>
      <c r="VUR48" s="49"/>
      <c r="VUS48" s="49"/>
      <c r="VUT48" s="49"/>
      <c r="VUU48" s="49"/>
      <c r="VUV48" s="49"/>
      <c r="VUW48" s="49"/>
      <c r="VUX48" s="49"/>
      <c r="VUY48" s="49"/>
      <c r="VUZ48" s="49"/>
      <c r="VVA48" s="49"/>
      <c r="VVB48" s="49"/>
      <c r="VVC48" s="49"/>
      <c r="VVD48" s="49"/>
      <c r="VVE48" s="49"/>
      <c r="VVF48" s="49"/>
      <c r="VVG48" s="49"/>
      <c r="VVH48" s="49"/>
      <c r="VVI48" s="49"/>
      <c r="VVJ48" s="49"/>
      <c r="VVK48" s="49"/>
      <c r="VVL48" s="49"/>
      <c r="VVM48" s="49"/>
      <c r="VVN48" s="49"/>
      <c r="VVO48" s="49"/>
      <c r="VVP48" s="49"/>
      <c r="VVQ48" s="49"/>
      <c r="VVR48" s="49"/>
      <c r="VVS48" s="49"/>
      <c r="VVT48" s="49"/>
      <c r="VVU48" s="49"/>
      <c r="VVV48" s="49"/>
      <c r="VVW48" s="49"/>
      <c r="VVX48" s="49"/>
      <c r="VVY48" s="49"/>
      <c r="VVZ48" s="49"/>
      <c r="VWA48" s="49"/>
      <c r="VWB48" s="49"/>
      <c r="VWC48" s="49"/>
      <c r="VWD48" s="49"/>
      <c r="VWE48" s="49"/>
      <c r="VWF48" s="49"/>
      <c r="VWG48" s="49"/>
      <c r="VWH48" s="49"/>
      <c r="VWI48" s="49"/>
      <c r="VWJ48" s="49"/>
      <c r="VWK48" s="49"/>
      <c r="VWL48" s="49"/>
      <c r="VWM48" s="49"/>
      <c r="VWN48" s="49"/>
      <c r="VWO48" s="49"/>
      <c r="VWP48" s="49"/>
      <c r="VWQ48" s="49"/>
      <c r="VWR48" s="49"/>
      <c r="VWS48" s="49"/>
      <c r="VWT48" s="49"/>
      <c r="VWU48" s="49"/>
      <c r="VWV48" s="49"/>
      <c r="VWW48" s="49"/>
      <c r="VWX48" s="49"/>
      <c r="VWY48" s="49"/>
      <c r="VWZ48" s="49"/>
      <c r="VXA48" s="49"/>
      <c r="VXB48" s="49"/>
      <c r="VXC48" s="49"/>
      <c r="VXD48" s="49"/>
      <c r="VXE48" s="49"/>
      <c r="VXF48" s="49"/>
      <c r="VXG48" s="49"/>
      <c r="VXH48" s="49"/>
      <c r="VXI48" s="49"/>
      <c r="VXJ48" s="49"/>
      <c r="VXK48" s="49"/>
      <c r="VXL48" s="49"/>
      <c r="VXM48" s="49"/>
      <c r="VXN48" s="49"/>
      <c r="VXO48" s="49"/>
      <c r="VXP48" s="49"/>
      <c r="VXQ48" s="49"/>
      <c r="VXR48" s="49"/>
      <c r="VXS48" s="49"/>
      <c r="VXT48" s="49"/>
      <c r="VXU48" s="49"/>
      <c r="VXV48" s="49"/>
      <c r="VXW48" s="49"/>
      <c r="VXX48" s="49"/>
      <c r="VXY48" s="49"/>
      <c r="VXZ48" s="49"/>
      <c r="VYA48" s="49"/>
      <c r="VYB48" s="49"/>
      <c r="VYC48" s="49"/>
      <c r="VYD48" s="49"/>
      <c r="VYE48" s="49"/>
      <c r="VYF48" s="49"/>
      <c r="VYG48" s="49"/>
      <c r="VYH48" s="49"/>
      <c r="VYI48" s="49"/>
      <c r="VYJ48" s="49"/>
      <c r="VYK48" s="49"/>
      <c r="VYL48" s="49"/>
      <c r="VYM48" s="49"/>
      <c r="VYN48" s="49"/>
      <c r="VYO48" s="49"/>
      <c r="VYP48" s="49"/>
      <c r="VYQ48" s="49"/>
      <c r="VYR48" s="49"/>
      <c r="VYS48" s="49"/>
      <c r="VYT48" s="49"/>
      <c r="VYU48" s="49"/>
      <c r="VYV48" s="49"/>
      <c r="VYW48" s="49"/>
      <c r="VYX48" s="49"/>
      <c r="VYY48" s="49"/>
      <c r="VYZ48" s="49"/>
      <c r="VZA48" s="49"/>
      <c r="VZB48" s="49"/>
      <c r="VZC48" s="49"/>
      <c r="VZD48" s="49"/>
      <c r="VZE48" s="49"/>
      <c r="VZF48" s="49"/>
      <c r="VZG48" s="49"/>
      <c r="VZH48" s="49"/>
      <c r="VZI48" s="49"/>
      <c r="VZJ48" s="49"/>
      <c r="VZK48" s="49"/>
      <c r="VZL48" s="49"/>
      <c r="VZM48" s="49"/>
      <c r="VZN48" s="49"/>
      <c r="VZO48" s="49"/>
      <c r="VZP48" s="49"/>
      <c r="VZQ48" s="49"/>
      <c r="VZR48" s="49"/>
      <c r="VZS48" s="49"/>
      <c r="VZT48" s="49"/>
      <c r="VZU48" s="49"/>
      <c r="VZV48" s="49"/>
      <c r="VZW48" s="49"/>
      <c r="VZX48" s="49"/>
      <c r="VZY48" s="49"/>
      <c r="VZZ48" s="49"/>
      <c r="WAA48" s="49"/>
      <c r="WAB48" s="49"/>
      <c r="WAC48" s="49"/>
      <c r="WAD48" s="49"/>
      <c r="WAE48" s="49"/>
      <c r="WAF48" s="49"/>
      <c r="WAG48" s="49"/>
      <c r="WAH48" s="49"/>
      <c r="WAI48" s="49"/>
      <c r="WAJ48" s="49"/>
      <c r="WAK48" s="49"/>
      <c r="WAL48" s="49"/>
      <c r="WAM48" s="49"/>
      <c r="WAN48" s="49"/>
      <c r="WAO48" s="49"/>
      <c r="WAP48" s="49"/>
      <c r="WAQ48" s="49"/>
      <c r="WAR48" s="49"/>
      <c r="WAS48" s="49"/>
      <c r="WAT48" s="49"/>
      <c r="WAU48" s="49"/>
      <c r="WAV48" s="49"/>
      <c r="WAW48" s="49"/>
      <c r="WAX48" s="49"/>
      <c r="WAY48" s="49"/>
      <c r="WAZ48" s="49"/>
      <c r="WBA48" s="49"/>
      <c r="WBB48" s="49"/>
      <c r="WBC48" s="49"/>
      <c r="WBD48" s="49"/>
      <c r="WBE48" s="49"/>
      <c r="WBF48" s="49"/>
      <c r="WBG48" s="49"/>
      <c r="WBH48" s="49"/>
      <c r="WBI48" s="49"/>
      <c r="WBJ48" s="49"/>
      <c r="WBK48" s="49"/>
      <c r="WBL48" s="49"/>
      <c r="WBM48" s="49"/>
      <c r="WBN48" s="49"/>
      <c r="WBO48" s="49"/>
      <c r="WBP48" s="49"/>
      <c r="WBQ48" s="49"/>
      <c r="WBR48" s="49"/>
      <c r="WBS48" s="49"/>
      <c r="WBT48" s="49"/>
      <c r="WBU48" s="49"/>
      <c r="WBV48" s="49"/>
      <c r="WBW48" s="49"/>
      <c r="WBX48" s="49"/>
      <c r="WBY48" s="49"/>
      <c r="WBZ48" s="49"/>
      <c r="WCA48" s="49"/>
      <c r="WCB48" s="49"/>
      <c r="WCC48" s="49"/>
      <c r="WCD48" s="49"/>
      <c r="WCE48" s="49"/>
      <c r="WCF48" s="49"/>
      <c r="WCG48" s="49"/>
      <c r="WCH48" s="49"/>
      <c r="WCI48" s="49"/>
      <c r="WCJ48" s="49"/>
      <c r="WCK48" s="49"/>
      <c r="WCL48" s="49"/>
      <c r="WCM48" s="49"/>
      <c r="WCN48" s="49"/>
      <c r="WCO48" s="49"/>
      <c r="WCP48" s="49"/>
      <c r="WCQ48" s="49"/>
      <c r="WCR48" s="49"/>
      <c r="WCS48" s="49"/>
      <c r="WCT48" s="49"/>
      <c r="WCU48" s="49"/>
      <c r="WCV48" s="49"/>
      <c r="WCW48" s="49"/>
      <c r="WCX48" s="49"/>
      <c r="WCY48" s="49"/>
      <c r="WCZ48" s="49"/>
      <c r="WDA48" s="49"/>
      <c r="WDB48" s="49"/>
      <c r="WDC48" s="49"/>
      <c r="WDD48" s="49"/>
      <c r="WDE48" s="49"/>
      <c r="WDF48" s="49"/>
      <c r="WDG48" s="49"/>
      <c r="WDH48" s="49"/>
      <c r="WDI48" s="49"/>
      <c r="WDJ48" s="49"/>
      <c r="WDK48" s="49"/>
      <c r="WDL48" s="49"/>
      <c r="WDM48" s="49"/>
      <c r="WDN48" s="49"/>
      <c r="WDO48" s="49"/>
      <c r="WDP48" s="49"/>
      <c r="WDQ48" s="49"/>
      <c r="WDR48" s="49"/>
      <c r="WDS48" s="49"/>
      <c r="WDT48" s="49"/>
      <c r="WDU48" s="49"/>
      <c r="WDV48" s="49"/>
      <c r="WDW48" s="49"/>
      <c r="WDX48" s="49"/>
      <c r="WDY48" s="49"/>
      <c r="WDZ48" s="49"/>
      <c r="WEA48" s="49"/>
      <c r="WEB48" s="49"/>
      <c r="WEC48" s="49"/>
      <c r="WED48" s="49"/>
      <c r="WEE48" s="49"/>
      <c r="WEF48" s="49"/>
      <c r="WEG48" s="49"/>
      <c r="WEH48" s="49"/>
      <c r="WEI48" s="49"/>
      <c r="WEJ48" s="49"/>
      <c r="WEK48" s="49"/>
      <c r="WEL48" s="49"/>
      <c r="WEM48" s="49"/>
      <c r="WEN48" s="49"/>
      <c r="WEO48" s="49"/>
      <c r="WEP48" s="49"/>
      <c r="WEQ48" s="49"/>
      <c r="WER48" s="49"/>
      <c r="WES48" s="49"/>
      <c r="WET48" s="49"/>
      <c r="WEU48" s="49"/>
      <c r="WEV48" s="49"/>
      <c r="WEW48" s="49"/>
      <c r="WEX48" s="49"/>
      <c r="WEY48" s="49"/>
      <c r="WEZ48" s="49"/>
      <c r="WFA48" s="49"/>
      <c r="WFB48" s="49"/>
      <c r="WFC48" s="49"/>
      <c r="WFD48" s="49"/>
      <c r="WFE48" s="49"/>
      <c r="WFF48" s="49"/>
      <c r="WFG48" s="49"/>
      <c r="WFH48" s="49"/>
      <c r="WFI48" s="49"/>
      <c r="WFJ48" s="49"/>
      <c r="WFK48" s="49"/>
      <c r="WFL48" s="49"/>
      <c r="WFM48" s="49"/>
      <c r="WFN48" s="49"/>
      <c r="WFO48" s="49"/>
      <c r="WFP48" s="49"/>
      <c r="WFQ48" s="49"/>
      <c r="WFR48" s="49"/>
      <c r="WFS48" s="49"/>
      <c r="WFT48" s="49"/>
      <c r="WFU48" s="49"/>
      <c r="WFV48" s="49"/>
      <c r="WFW48" s="49"/>
      <c r="WFX48" s="49"/>
      <c r="WFY48" s="49"/>
      <c r="WFZ48" s="49"/>
      <c r="WGA48" s="49"/>
      <c r="WGB48" s="49"/>
      <c r="WGC48" s="49"/>
      <c r="WGD48" s="49"/>
      <c r="WGE48" s="49"/>
      <c r="WGF48" s="49"/>
      <c r="WGG48" s="49"/>
      <c r="WGH48" s="49"/>
      <c r="WGI48" s="49"/>
      <c r="WGJ48" s="49"/>
      <c r="WGK48" s="49"/>
      <c r="WGL48" s="49"/>
      <c r="WGM48" s="49"/>
      <c r="WGN48" s="49"/>
      <c r="WGO48" s="49"/>
      <c r="WGP48" s="49"/>
      <c r="WGQ48" s="49"/>
      <c r="WGR48" s="49"/>
      <c r="WGS48" s="49"/>
      <c r="WGT48" s="49"/>
      <c r="WGU48" s="49"/>
      <c r="WGV48" s="49"/>
      <c r="WGW48" s="49"/>
      <c r="WGX48" s="49"/>
      <c r="WGY48" s="49"/>
      <c r="WGZ48" s="49"/>
      <c r="WHA48" s="49"/>
      <c r="WHB48" s="49"/>
      <c r="WHC48" s="49"/>
      <c r="WHD48" s="49"/>
      <c r="WHE48" s="49"/>
      <c r="WHF48" s="49"/>
      <c r="WHG48" s="49"/>
      <c r="WHH48" s="49"/>
      <c r="WHI48" s="49"/>
      <c r="WHJ48" s="49"/>
      <c r="WHK48" s="49"/>
      <c r="WHL48" s="49"/>
      <c r="WHM48" s="49"/>
      <c r="WHN48" s="49"/>
      <c r="WHO48" s="49"/>
      <c r="WHP48" s="49"/>
      <c r="WHQ48" s="49"/>
      <c r="WHR48" s="49"/>
      <c r="WHS48" s="49"/>
      <c r="WHT48" s="49"/>
      <c r="WHU48" s="49"/>
      <c r="WHV48" s="49"/>
      <c r="WHW48" s="49"/>
      <c r="WHX48" s="49"/>
      <c r="WHY48" s="49"/>
      <c r="WHZ48" s="49"/>
      <c r="WIA48" s="49"/>
      <c r="WIB48" s="49"/>
      <c r="WIC48" s="49"/>
      <c r="WID48" s="49"/>
      <c r="WIE48" s="49"/>
      <c r="WIF48" s="49"/>
      <c r="WIG48" s="49"/>
      <c r="WIH48" s="49"/>
      <c r="WII48" s="49"/>
      <c r="WIJ48" s="49"/>
      <c r="WIK48" s="49"/>
      <c r="WIL48" s="49"/>
      <c r="WIM48" s="49"/>
      <c r="WIN48" s="49"/>
      <c r="WIO48" s="49"/>
      <c r="WIP48" s="49"/>
      <c r="WIQ48" s="49"/>
      <c r="WIR48" s="49"/>
      <c r="WIS48" s="49"/>
      <c r="WIT48" s="49"/>
      <c r="WIU48" s="49"/>
      <c r="WIV48" s="49"/>
      <c r="WIW48" s="49"/>
      <c r="WIX48" s="49"/>
      <c r="WIY48" s="49"/>
      <c r="WIZ48" s="49"/>
      <c r="WJA48" s="49"/>
      <c r="WJB48" s="49"/>
      <c r="WJC48" s="49"/>
      <c r="WJD48" s="49"/>
      <c r="WJE48" s="49"/>
      <c r="WJF48" s="49"/>
      <c r="WJG48" s="49"/>
      <c r="WJH48" s="49"/>
      <c r="WJI48" s="49"/>
      <c r="WJJ48" s="49"/>
      <c r="WJK48" s="49"/>
      <c r="WJL48" s="49"/>
      <c r="WJM48" s="49"/>
      <c r="WJN48" s="49"/>
      <c r="WJO48" s="49"/>
      <c r="WJP48" s="49"/>
      <c r="WJQ48" s="49"/>
      <c r="WJR48" s="49"/>
      <c r="WJS48" s="49"/>
      <c r="WJT48" s="49"/>
      <c r="WJU48" s="49"/>
      <c r="WJV48" s="49"/>
      <c r="WJW48" s="49"/>
      <c r="WJX48" s="49"/>
      <c r="WJY48" s="49"/>
      <c r="WJZ48" s="49"/>
      <c r="WKA48" s="49"/>
      <c r="WKB48" s="49"/>
      <c r="WKC48" s="49"/>
      <c r="WKD48" s="49"/>
      <c r="WKE48" s="49"/>
      <c r="WKF48" s="49"/>
      <c r="WKG48" s="49"/>
      <c r="WKH48" s="49"/>
      <c r="WKI48" s="49"/>
      <c r="WKJ48" s="49"/>
      <c r="WKK48" s="49"/>
      <c r="WKL48" s="49"/>
      <c r="WKM48" s="49"/>
      <c r="WKN48" s="49"/>
      <c r="WKO48" s="49"/>
      <c r="WKP48" s="49"/>
      <c r="WKQ48" s="49"/>
      <c r="WKR48" s="49"/>
      <c r="WKS48" s="49"/>
      <c r="WKT48" s="49"/>
      <c r="WKU48" s="49"/>
      <c r="WKV48" s="49"/>
      <c r="WKW48" s="49"/>
      <c r="WKX48" s="49"/>
      <c r="WKY48" s="49"/>
      <c r="WKZ48" s="49"/>
      <c r="WLA48" s="49"/>
      <c r="WLB48" s="49"/>
      <c r="WLC48" s="49"/>
      <c r="WLD48" s="49"/>
      <c r="WLE48" s="49"/>
      <c r="WLF48" s="49"/>
      <c r="WLG48" s="49"/>
      <c r="WLH48" s="49"/>
      <c r="WLI48" s="49"/>
      <c r="WLJ48" s="49"/>
      <c r="WLK48" s="49"/>
      <c r="WLL48" s="49"/>
      <c r="WLM48" s="49"/>
      <c r="WLN48" s="49"/>
      <c r="WLO48" s="49"/>
      <c r="WLP48" s="49"/>
      <c r="WLQ48" s="49"/>
      <c r="WLR48" s="49"/>
      <c r="WLS48" s="49"/>
      <c r="WLT48" s="49"/>
      <c r="WLU48" s="49"/>
      <c r="WLV48" s="49"/>
      <c r="WLW48" s="49"/>
      <c r="WLX48" s="49"/>
      <c r="WLY48" s="49"/>
      <c r="WLZ48" s="49"/>
      <c r="WMA48" s="49"/>
      <c r="WMB48" s="49"/>
      <c r="WMC48" s="49"/>
      <c r="WMD48" s="49"/>
      <c r="WME48" s="49"/>
      <c r="WMF48" s="49"/>
      <c r="WMG48" s="49"/>
      <c r="WMH48" s="49"/>
      <c r="WMI48" s="49"/>
      <c r="WMJ48" s="49"/>
      <c r="WMK48" s="49"/>
      <c r="WML48" s="49"/>
      <c r="WMM48" s="49"/>
      <c r="WMN48" s="49"/>
      <c r="WMO48" s="49"/>
      <c r="WMP48" s="49"/>
      <c r="WMQ48" s="49"/>
      <c r="WMR48" s="49"/>
      <c r="WMS48" s="49"/>
      <c r="WMT48" s="49"/>
      <c r="WMU48" s="49"/>
      <c r="WMV48" s="49"/>
      <c r="WMW48" s="49"/>
      <c r="WMX48" s="49"/>
      <c r="WMY48" s="49"/>
      <c r="WMZ48" s="49"/>
      <c r="WNA48" s="49"/>
      <c r="WNB48" s="49"/>
      <c r="WNC48" s="49"/>
      <c r="WND48" s="49"/>
      <c r="WNE48" s="49"/>
      <c r="WNF48" s="49"/>
      <c r="WNG48" s="49"/>
      <c r="WNH48" s="49"/>
      <c r="WNI48" s="49"/>
      <c r="WNJ48" s="49"/>
      <c r="WNK48" s="49"/>
      <c r="WNL48" s="49"/>
      <c r="WNM48" s="49"/>
      <c r="WNN48" s="49"/>
      <c r="WNO48" s="49"/>
      <c r="WNP48" s="49"/>
      <c r="WNQ48" s="49"/>
      <c r="WNR48" s="49"/>
      <c r="WNS48" s="49"/>
      <c r="WNT48" s="49"/>
      <c r="WNU48" s="49"/>
      <c r="WNV48" s="49"/>
      <c r="WNW48" s="49"/>
      <c r="WNX48" s="49"/>
      <c r="WNY48" s="49"/>
      <c r="WNZ48" s="49"/>
      <c r="WOA48" s="49"/>
      <c r="WOB48" s="49"/>
      <c r="WOC48" s="49"/>
      <c r="WOD48" s="49"/>
      <c r="WOE48" s="49"/>
      <c r="WOF48" s="49"/>
      <c r="WOG48" s="49"/>
      <c r="WOH48" s="49"/>
      <c r="WOI48" s="49"/>
      <c r="WOJ48" s="49"/>
      <c r="WOK48" s="49"/>
      <c r="WOL48" s="49"/>
      <c r="WOM48" s="49"/>
      <c r="WON48" s="49"/>
      <c r="WOO48" s="49"/>
      <c r="WOP48" s="49"/>
      <c r="WOQ48" s="49"/>
      <c r="WOR48" s="49"/>
      <c r="WOS48" s="49"/>
      <c r="WOT48" s="49"/>
      <c r="WOU48" s="49"/>
      <c r="WOV48" s="49"/>
      <c r="WOW48" s="49"/>
      <c r="WOX48" s="49"/>
      <c r="WOY48" s="49"/>
      <c r="WOZ48" s="49"/>
      <c r="WPA48" s="49"/>
      <c r="WPB48" s="49"/>
      <c r="WPC48" s="49"/>
      <c r="WPD48" s="49"/>
      <c r="WPE48" s="49"/>
      <c r="WPF48" s="49"/>
      <c r="WPG48" s="49"/>
      <c r="WPH48" s="49"/>
      <c r="WPI48" s="49"/>
      <c r="WPJ48" s="49"/>
      <c r="WPK48" s="49"/>
      <c r="WPL48" s="49"/>
      <c r="WPM48" s="49"/>
      <c r="WPN48" s="49"/>
      <c r="WPO48" s="49"/>
      <c r="WPP48" s="49"/>
      <c r="WPQ48" s="49"/>
      <c r="WPR48" s="49"/>
      <c r="WPS48" s="49"/>
      <c r="WPT48" s="49"/>
      <c r="WPU48" s="49"/>
      <c r="WPV48" s="49"/>
      <c r="WPW48" s="49"/>
      <c r="WPX48" s="49"/>
      <c r="WPY48" s="49"/>
      <c r="WPZ48" s="49"/>
      <c r="WQA48" s="49"/>
      <c r="WQB48" s="49"/>
      <c r="WQC48" s="49"/>
      <c r="WQD48" s="49"/>
      <c r="WQE48" s="49"/>
      <c r="WQF48" s="49"/>
      <c r="WQG48" s="49"/>
      <c r="WQH48" s="49"/>
      <c r="WQI48" s="49"/>
      <c r="WQJ48" s="49"/>
      <c r="WQK48" s="49"/>
      <c r="WQL48" s="49"/>
      <c r="WQM48" s="49"/>
      <c r="WQN48" s="49"/>
      <c r="WQO48" s="49"/>
      <c r="WQP48" s="49"/>
      <c r="WQQ48" s="49"/>
      <c r="WQR48" s="49"/>
      <c r="WQS48" s="49"/>
      <c r="WQT48" s="49"/>
      <c r="WQU48" s="49"/>
      <c r="WQV48" s="49"/>
      <c r="WQW48" s="49"/>
      <c r="WQX48" s="49"/>
      <c r="WQY48" s="49"/>
      <c r="WQZ48" s="49"/>
      <c r="WRA48" s="49"/>
      <c r="WRB48" s="49"/>
      <c r="WRC48" s="49"/>
      <c r="WRD48" s="49"/>
      <c r="WRE48" s="49"/>
      <c r="WRF48" s="49"/>
      <c r="WRG48" s="49"/>
      <c r="WRH48" s="49"/>
      <c r="WRI48" s="49"/>
      <c r="WRJ48" s="49"/>
      <c r="WRK48" s="49"/>
      <c r="WRL48" s="49"/>
      <c r="WRM48" s="49"/>
      <c r="WRN48" s="49"/>
      <c r="WRO48" s="49"/>
      <c r="WRP48" s="49"/>
      <c r="WRQ48" s="49"/>
      <c r="WRR48" s="49"/>
      <c r="WRS48" s="49"/>
      <c r="WRT48" s="49"/>
      <c r="WRU48" s="49"/>
      <c r="WRV48" s="49"/>
      <c r="WRW48" s="49"/>
      <c r="WRX48" s="49"/>
      <c r="WRY48" s="49"/>
      <c r="WRZ48" s="49"/>
      <c r="WSA48" s="49"/>
      <c r="WSB48" s="49"/>
      <c r="WSC48" s="49"/>
      <c r="WSD48" s="49"/>
      <c r="WSE48" s="49"/>
      <c r="WSF48" s="49"/>
      <c r="WSG48" s="49"/>
      <c r="WSH48" s="49"/>
      <c r="WSI48" s="49"/>
      <c r="WSJ48" s="49"/>
      <c r="WSK48" s="49"/>
      <c r="WSL48" s="49"/>
      <c r="WSM48" s="49"/>
      <c r="WSN48" s="49"/>
      <c r="WSO48" s="49"/>
      <c r="WSP48" s="49"/>
      <c r="WSQ48" s="49"/>
      <c r="WSR48" s="49"/>
      <c r="WSS48" s="49"/>
      <c r="WST48" s="49"/>
      <c r="WSU48" s="49"/>
      <c r="WSV48" s="49"/>
      <c r="WSW48" s="49"/>
      <c r="WSX48" s="49"/>
      <c r="WSY48" s="49"/>
      <c r="WSZ48" s="49"/>
      <c r="WTA48" s="49"/>
      <c r="WTB48" s="49"/>
      <c r="WTC48" s="49"/>
      <c r="WTD48" s="49"/>
      <c r="WTE48" s="49"/>
      <c r="WTF48" s="49"/>
      <c r="WTG48" s="49"/>
      <c r="WTH48" s="49"/>
      <c r="WTI48" s="49"/>
      <c r="WTJ48" s="49"/>
      <c r="WTK48" s="49"/>
      <c r="WTL48" s="49"/>
      <c r="WTM48" s="49"/>
      <c r="WTN48" s="49"/>
      <c r="WTO48" s="49"/>
      <c r="WTP48" s="49"/>
      <c r="WTQ48" s="49"/>
      <c r="WTR48" s="49"/>
      <c r="WTS48" s="49"/>
      <c r="WTT48" s="49"/>
      <c r="WTU48" s="49"/>
      <c r="WTV48" s="49"/>
      <c r="WTW48" s="49"/>
      <c r="WTX48" s="49"/>
      <c r="WTY48" s="49"/>
      <c r="WTZ48" s="49"/>
      <c r="WUA48" s="49"/>
      <c r="WUB48" s="49"/>
      <c r="WUC48" s="49"/>
      <c r="WUD48" s="49"/>
      <c r="WUE48" s="49"/>
      <c r="WUF48" s="49"/>
      <c r="WUG48" s="49"/>
      <c r="WUH48" s="49"/>
      <c r="WUI48" s="49"/>
      <c r="WUJ48" s="49"/>
      <c r="WUK48" s="49"/>
      <c r="WUL48" s="49"/>
      <c r="WUM48" s="49"/>
      <c r="WUN48" s="49"/>
      <c r="WUO48" s="49"/>
      <c r="WUP48" s="49"/>
      <c r="WUQ48" s="49"/>
      <c r="WUR48" s="49"/>
      <c r="WUS48" s="49"/>
      <c r="WUT48" s="49"/>
      <c r="WUU48" s="49"/>
      <c r="WUV48" s="49"/>
      <c r="WUW48" s="49"/>
      <c r="WUX48" s="49"/>
      <c r="WUY48" s="49"/>
      <c r="WUZ48" s="49"/>
      <c r="WVA48" s="49"/>
      <c r="WVB48" s="49"/>
      <c r="WVC48" s="49"/>
      <c r="WVD48" s="49"/>
      <c r="WVE48" s="49"/>
      <c r="WVF48" s="49"/>
      <c r="WVG48" s="49"/>
      <c r="WVH48" s="49"/>
      <c r="WVI48" s="49"/>
      <c r="WVJ48" s="49"/>
      <c r="WVK48" s="49"/>
      <c r="WVL48" s="49"/>
      <c r="WVM48" s="49"/>
      <c r="WVN48" s="49"/>
      <c r="WVO48" s="49"/>
      <c r="WVP48" s="49"/>
      <c r="WVQ48" s="49"/>
      <c r="WVR48" s="49"/>
      <c r="WVS48" s="49"/>
      <c r="WVT48" s="49"/>
      <c r="WVU48" s="49"/>
      <c r="WVV48" s="49"/>
      <c r="WVW48" s="49"/>
      <c r="WVX48" s="49"/>
      <c r="WVY48" s="49"/>
      <c r="WVZ48" s="49"/>
      <c r="WWA48" s="49"/>
      <c r="WWB48" s="49"/>
      <c r="WWC48" s="49"/>
      <c r="WWD48" s="49"/>
      <c r="WWE48" s="49"/>
      <c r="WWF48" s="49"/>
      <c r="WWG48" s="49"/>
      <c r="WWH48" s="49"/>
      <c r="WWI48" s="49"/>
      <c r="WWJ48" s="49"/>
      <c r="WWK48" s="49"/>
      <c r="WWL48" s="49"/>
      <c r="WWM48" s="49"/>
      <c r="WWN48" s="49"/>
      <c r="WWO48" s="49"/>
      <c r="WWP48" s="49"/>
      <c r="WWQ48" s="49"/>
      <c r="WWR48" s="49"/>
      <c r="WWS48" s="49"/>
      <c r="WWT48" s="49"/>
      <c r="WWU48" s="49"/>
      <c r="WWV48" s="49"/>
      <c r="WWW48" s="49"/>
      <c r="WWX48" s="49"/>
      <c r="WWY48" s="49"/>
      <c r="WWZ48" s="49"/>
      <c r="WXA48" s="49"/>
      <c r="WXB48" s="49"/>
      <c r="WXC48" s="49"/>
      <c r="WXD48" s="49"/>
      <c r="WXE48" s="49"/>
      <c r="WXF48" s="49"/>
      <c r="WXG48" s="49"/>
      <c r="WXH48" s="49"/>
      <c r="WXI48" s="49"/>
      <c r="WXJ48" s="49"/>
      <c r="WXK48" s="49"/>
      <c r="WXL48" s="49"/>
      <c r="WXM48" s="49"/>
      <c r="WXN48" s="49"/>
      <c r="WXO48" s="49"/>
      <c r="WXP48" s="49"/>
      <c r="WXQ48" s="49"/>
      <c r="WXR48" s="49"/>
      <c r="WXS48" s="49"/>
      <c r="WXT48" s="49"/>
      <c r="WXU48" s="49"/>
      <c r="WXV48" s="49"/>
      <c r="WXW48" s="49"/>
      <c r="WXX48" s="49"/>
      <c r="WXY48" s="49"/>
      <c r="WXZ48" s="49"/>
      <c r="WYA48" s="49"/>
      <c r="WYB48" s="49"/>
      <c r="WYC48" s="49"/>
      <c r="WYD48" s="49"/>
      <c r="WYE48" s="49"/>
      <c r="WYF48" s="49"/>
      <c r="WYG48" s="49"/>
      <c r="WYH48" s="49"/>
      <c r="WYI48" s="49"/>
      <c r="WYJ48" s="49"/>
      <c r="WYK48" s="49"/>
      <c r="WYL48" s="49"/>
      <c r="WYM48" s="49"/>
      <c r="WYN48" s="49"/>
      <c r="WYO48" s="49"/>
      <c r="WYP48" s="49"/>
      <c r="WYQ48" s="49"/>
      <c r="WYR48" s="49"/>
      <c r="WYS48" s="49"/>
      <c r="WYT48" s="49"/>
      <c r="WYU48" s="49"/>
      <c r="WYV48" s="49"/>
      <c r="WYW48" s="49"/>
      <c r="WYX48" s="49"/>
      <c r="WYY48" s="49"/>
      <c r="WYZ48" s="49"/>
      <c r="WZA48" s="49"/>
      <c r="WZB48" s="49"/>
      <c r="WZC48" s="49"/>
      <c r="WZD48" s="49"/>
      <c r="WZE48" s="49"/>
      <c r="WZF48" s="49"/>
      <c r="WZG48" s="49"/>
      <c r="WZH48" s="49"/>
      <c r="WZI48" s="49"/>
      <c r="WZJ48" s="49"/>
      <c r="WZK48" s="49"/>
      <c r="WZL48" s="49"/>
      <c r="WZM48" s="49"/>
      <c r="WZN48" s="49"/>
      <c r="WZO48" s="49"/>
      <c r="WZP48" s="49"/>
      <c r="WZQ48" s="49"/>
      <c r="WZR48" s="49"/>
      <c r="WZS48" s="49"/>
      <c r="WZT48" s="49"/>
      <c r="WZU48" s="49"/>
      <c r="WZV48" s="49"/>
      <c r="WZW48" s="49"/>
      <c r="WZX48" s="49"/>
      <c r="WZY48" s="49"/>
      <c r="WZZ48" s="49"/>
      <c r="XAA48" s="49"/>
      <c r="XAB48" s="49"/>
      <c r="XAC48" s="49"/>
      <c r="XAD48" s="49"/>
      <c r="XAE48" s="49"/>
      <c r="XAF48" s="49"/>
      <c r="XAG48" s="49"/>
      <c r="XAH48" s="49"/>
      <c r="XAI48" s="49"/>
      <c r="XAJ48" s="49"/>
      <c r="XAK48" s="49"/>
      <c r="XAL48" s="49"/>
      <c r="XAM48" s="49"/>
      <c r="XAN48" s="49"/>
      <c r="XAO48" s="49"/>
      <c r="XAP48" s="49"/>
      <c r="XAQ48" s="49"/>
      <c r="XAR48" s="49"/>
      <c r="XAS48" s="49"/>
      <c r="XAT48" s="49"/>
      <c r="XAU48" s="49"/>
      <c r="XAV48" s="49"/>
      <c r="XAW48" s="49"/>
      <c r="XAX48" s="49"/>
      <c r="XAY48" s="49"/>
      <c r="XAZ48" s="49"/>
      <c r="XBA48" s="49"/>
      <c r="XBB48" s="49"/>
      <c r="XBC48" s="49"/>
      <c r="XBD48" s="49"/>
      <c r="XBE48" s="49"/>
      <c r="XBF48" s="49"/>
      <c r="XBG48" s="49"/>
      <c r="XBH48" s="49"/>
      <c r="XBI48" s="49"/>
      <c r="XBJ48" s="49"/>
      <c r="XBK48" s="49"/>
      <c r="XBL48" s="49"/>
      <c r="XBM48" s="49"/>
      <c r="XBN48" s="49"/>
      <c r="XBO48" s="49"/>
      <c r="XBP48" s="49"/>
      <c r="XBQ48" s="49"/>
      <c r="XBR48" s="49"/>
      <c r="XBS48" s="49"/>
      <c r="XBT48" s="49"/>
      <c r="XBU48" s="49"/>
      <c r="XBV48" s="49"/>
      <c r="XBW48" s="49"/>
      <c r="XBX48" s="49"/>
      <c r="XBY48" s="49"/>
      <c r="XBZ48" s="49"/>
      <c r="XCA48" s="49"/>
      <c r="XCB48" s="49"/>
      <c r="XCC48" s="49"/>
      <c r="XCD48" s="49"/>
      <c r="XCE48" s="49"/>
      <c r="XCF48" s="49"/>
      <c r="XCG48" s="49"/>
      <c r="XCH48" s="49"/>
      <c r="XCI48" s="49"/>
      <c r="XCJ48" s="49"/>
      <c r="XCK48" s="49"/>
      <c r="XCL48" s="49"/>
      <c r="XCM48" s="49"/>
      <c r="XCN48" s="49"/>
      <c r="XCO48" s="49"/>
      <c r="XCP48" s="49"/>
      <c r="XCQ48" s="49"/>
      <c r="XCR48" s="49"/>
      <c r="XCS48" s="49"/>
      <c r="XCT48" s="49"/>
      <c r="XCU48" s="49"/>
      <c r="XCV48" s="49"/>
      <c r="XCW48" s="49"/>
      <c r="XCX48" s="49"/>
      <c r="XCY48" s="49"/>
      <c r="XCZ48" s="49"/>
      <c r="XDA48" s="49"/>
      <c r="XDB48" s="49"/>
      <c r="XDC48" s="49"/>
      <c r="XDD48" s="49"/>
      <c r="XDE48" s="49"/>
      <c r="XDF48" s="49"/>
      <c r="XDG48" s="49"/>
      <c r="XDH48" s="49"/>
      <c r="XDI48" s="49"/>
      <c r="XDJ48" s="49"/>
      <c r="XDK48" s="49"/>
      <c r="XDL48" s="49"/>
      <c r="XDM48" s="49"/>
      <c r="XDN48" s="49"/>
      <c r="XDO48" s="49"/>
      <c r="XDP48" s="49"/>
      <c r="XDQ48" s="49"/>
      <c r="XDR48" s="49"/>
      <c r="XDS48" s="49"/>
      <c r="XDT48" s="49"/>
      <c r="XDU48" s="49"/>
      <c r="XDV48" s="49"/>
      <c r="XDW48" s="49"/>
      <c r="XDX48" s="49"/>
      <c r="XDY48" s="49"/>
      <c r="XDZ48" s="49"/>
      <c r="XEA48" s="49"/>
      <c r="XEB48" s="49"/>
      <c r="XEC48" s="49"/>
      <c r="XED48" s="49"/>
      <c r="XEE48" s="49"/>
      <c r="XEF48" s="49"/>
      <c r="XEG48" s="49"/>
      <c r="XEH48" s="49"/>
      <c r="XEI48" s="49"/>
      <c r="XEJ48" s="49"/>
      <c r="XEK48" s="49"/>
      <c r="XEL48" s="49"/>
      <c r="XEM48" s="49"/>
      <c r="XEN48" s="49"/>
      <c r="XEO48" s="49"/>
      <c r="XEP48" s="49"/>
      <c r="XEQ48" s="49"/>
      <c r="XER48" s="49"/>
      <c r="XES48" s="49"/>
      <c r="XET48" s="49"/>
      <c r="XEU48" s="49"/>
      <c r="XEV48" s="49"/>
      <c r="XEW48" s="49"/>
      <c r="XEX48" s="49"/>
      <c r="XEY48" s="49"/>
    </row>
    <row r="49" spans="1:14" s="13" customFormat="1" ht="14.25">
      <c r="A49" s="900"/>
      <c r="B49" s="894">
        <f>SUM(B48:B48)</f>
        <v>104.69</v>
      </c>
      <c r="C49" s="895" t="s">
        <v>84</v>
      </c>
      <c r="D49" s="901"/>
      <c r="E49" s="12"/>
      <c r="G49" s="581"/>
      <c r="H49" s="581"/>
      <c r="I49" s="581"/>
      <c r="J49" s="582"/>
      <c r="K49" s="581"/>
      <c r="L49" s="581"/>
      <c r="M49" s="581"/>
      <c r="N49" s="581"/>
    </row>
    <row r="50" spans="1:14" s="13" customFormat="1" ht="18.75">
      <c r="A50" s="985" t="s">
        <v>116</v>
      </c>
      <c r="B50" s="986"/>
      <c r="C50" s="986"/>
      <c r="D50" s="987"/>
      <c r="E50" s="12"/>
      <c r="G50" s="581"/>
      <c r="H50" s="581"/>
      <c r="I50" s="581"/>
      <c r="J50" s="582"/>
      <c r="K50" s="581"/>
      <c r="L50" s="581"/>
      <c r="M50" s="581"/>
      <c r="N50" s="581"/>
    </row>
    <row r="51" spans="1:14" s="9" customFormat="1" ht="15">
      <c r="A51" s="938" t="s">
        <v>5</v>
      </c>
      <c r="B51" s="915" t="s">
        <v>7</v>
      </c>
      <c r="C51" s="916" t="s">
        <v>8</v>
      </c>
      <c r="D51" s="917" t="s">
        <v>9</v>
      </c>
      <c r="E51" s="9" t="s">
        <v>4</v>
      </c>
      <c r="G51" s="278"/>
      <c r="H51" s="253"/>
      <c r="I51" s="228"/>
      <c r="J51" s="211"/>
      <c r="K51" s="17"/>
      <c r="L51" s="17"/>
      <c r="M51" s="17"/>
      <c r="N51" s="17"/>
    </row>
    <row r="52" spans="1:14" s="9" customFormat="1" ht="15">
      <c r="A52" s="889">
        <v>43287</v>
      </c>
      <c r="B52" s="890">
        <v>82.96</v>
      </c>
      <c r="C52" s="401" t="s">
        <v>4</v>
      </c>
      <c r="D52" s="891" t="s">
        <v>160</v>
      </c>
      <c r="G52" s="577"/>
      <c r="H52" s="201"/>
      <c r="I52" s="211"/>
      <c r="J52" s="211"/>
      <c r="K52" s="17"/>
      <c r="L52" s="17"/>
      <c r="M52" s="17"/>
      <c r="N52" s="17"/>
    </row>
    <row r="53" spans="1:14" s="9" customFormat="1" ht="15">
      <c r="A53" s="456">
        <v>43296</v>
      </c>
      <c r="B53" s="841">
        <v>43.83</v>
      </c>
      <c r="C53" s="211" t="s">
        <v>4</v>
      </c>
      <c r="D53" s="801" t="s">
        <v>160</v>
      </c>
      <c r="G53" s="577"/>
      <c r="H53" s="204"/>
      <c r="I53" s="211"/>
      <c r="J53" s="211"/>
      <c r="K53" s="17"/>
      <c r="L53" s="17"/>
      <c r="M53" s="17"/>
      <c r="N53" s="17"/>
    </row>
    <row r="54" spans="1:14" s="9" customFormat="1" ht="15">
      <c r="A54" s="391">
        <v>43298</v>
      </c>
      <c r="B54" s="842">
        <v>42.09</v>
      </c>
      <c r="C54" s="211" t="s">
        <v>4</v>
      </c>
      <c r="D54" s="801" t="s">
        <v>160</v>
      </c>
      <c r="G54" s="566"/>
      <c r="H54" s="542"/>
      <c r="I54" s="328"/>
      <c r="J54" s="322"/>
      <c r="K54" s="17"/>
      <c r="L54" s="17"/>
      <c r="M54" s="17"/>
      <c r="N54" s="17"/>
    </row>
    <row r="55" spans="1:14" s="9" customFormat="1" ht="15">
      <c r="A55" s="391">
        <v>43327</v>
      </c>
      <c r="B55" s="842">
        <v>24.26</v>
      </c>
      <c r="C55" s="211" t="s">
        <v>4</v>
      </c>
      <c r="D55" s="801" t="s">
        <v>160</v>
      </c>
      <c r="G55" s="568"/>
      <c r="H55" s="204"/>
      <c r="I55" s="211"/>
      <c r="J55" s="211"/>
      <c r="K55" s="17"/>
      <c r="L55" s="17"/>
      <c r="M55" s="17"/>
      <c r="N55" s="17"/>
    </row>
    <row r="56" spans="1:14" s="9" customFormat="1" ht="15">
      <c r="A56" s="391">
        <v>43327</v>
      </c>
      <c r="B56" s="841">
        <v>12.61</v>
      </c>
      <c r="C56" s="211" t="s">
        <v>4</v>
      </c>
      <c r="D56" s="801" t="s">
        <v>160</v>
      </c>
      <c r="G56" s="278"/>
      <c r="H56" s="253"/>
      <c r="I56" s="321"/>
      <c r="J56" s="211"/>
      <c r="K56" s="17"/>
      <c r="L56" s="17"/>
      <c r="M56" s="17"/>
      <c r="N56" s="17"/>
    </row>
    <row r="57" spans="1:14" s="9" customFormat="1" ht="15">
      <c r="A57" s="391">
        <v>43327</v>
      </c>
      <c r="B57" s="842">
        <v>74.09</v>
      </c>
      <c r="C57" s="211" t="s">
        <v>4</v>
      </c>
      <c r="D57" s="801" t="s">
        <v>160</v>
      </c>
      <c r="G57" s="565"/>
      <c r="H57" s="201"/>
      <c r="I57" s="211"/>
      <c r="J57" s="211"/>
      <c r="K57" s="17"/>
      <c r="L57" s="17"/>
      <c r="M57" s="17"/>
      <c r="N57" s="17"/>
    </row>
    <row r="58" spans="1:14" s="563" customFormat="1" ht="15">
      <c r="A58" s="408">
        <v>43416</v>
      </c>
      <c r="B58" s="740">
        <v>32.35</v>
      </c>
      <c r="C58" s="322" t="s">
        <v>4</v>
      </c>
      <c r="D58" s="801" t="s">
        <v>160</v>
      </c>
      <c r="G58" s="578"/>
      <c r="H58" s="201"/>
      <c r="I58" s="211"/>
      <c r="J58" s="322"/>
      <c r="K58" s="580"/>
      <c r="L58" s="580"/>
      <c r="M58" s="580"/>
      <c r="N58" s="580"/>
    </row>
    <row r="59" spans="1:14" s="563" customFormat="1" ht="15">
      <c r="A59" s="407">
        <v>43416</v>
      </c>
      <c r="B59" s="367">
        <v>79.48</v>
      </c>
      <c r="C59" s="321" t="s">
        <v>4</v>
      </c>
      <c r="D59" s="801" t="s">
        <v>160</v>
      </c>
      <c r="G59" s="818"/>
      <c r="H59" s="795"/>
      <c r="I59" s="211"/>
      <c r="J59" s="211"/>
      <c r="K59" s="580"/>
      <c r="L59" s="580"/>
      <c r="M59" s="580"/>
      <c r="N59" s="580"/>
    </row>
    <row r="60" spans="1:14" s="9" customFormat="1" ht="15">
      <c r="A60" s="408">
        <v>43432</v>
      </c>
      <c r="B60" s="740">
        <v>52.2</v>
      </c>
      <c r="C60" s="322" t="s">
        <v>4</v>
      </c>
      <c r="D60" s="892" t="s">
        <v>160</v>
      </c>
      <c r="G60" s="565"/>
      <c r="H60" s="253"/>
      <c r="I60" s="321"/>
      <c r="J60" s="211"/>
      <c r="K60" s="17"/>
      <c r="L60" s="17"/>
      <c r="M60" s="17"/>
      <c r="N60" s="17"/>
    </row>
    <row r="61" spans="1:14" s="9" customFormat="1" ht="15">
      <c r="A61" s="408">
        <v>43433</v>
      </c>
      <c r="B61" s="367">
        <v>28.09</v>
      </c>
      <c r="C61" s="321" t="s">
        <v>120</v>
      </c>
      <c r="D61" s="892" t="s">
        <v>160</v>
      </c>
      <c r="G61" s="565"/>
      <c r="H61" s="249"/>
      <c r="I61" s="322"/>
      <c r="J61" s="322"/>
      <c r="K61" s="17"/>
      <c r="L61" s="17"/>
      <c r="M61" s="17"/>
      <c r="N61" s="17"/>
    </row>
    <row r="62" spans="1:14" s="9" customFormat="1" ht="15">
      <c r="A62" s="408">
        <v>43433</v>
      </c>
      <c r="B62" s="740">
        <v>29.3</v>
      </c>
      <c r="C62" s="322" t="s">
        <v>4</v>
      </c>
      <c r="D62" s="892" t="s">
        <v>160</v>
      </c>
      <c r="G62" s="565"/>
      <c r="H62" s="253"/>
      <c r="I62" s="321"/>
      <c r="J62" s="211"/>
      <c r="K62" s="17"/>
      <c r="L62" s="17"/>
      <c r="M62" s="17"/>
      <c r="N62" s="17"/>
    </row>
    <row r="63" spans="1:14" s="13" customFormat="1" ht="14.25">
      <c r="A63" s="893"/>
      <c r="B63" s="894">
        <f>SUM(B52:B62)</f>
        <v>501.26000000000005</v>
      </c>
      <c r="C63" s="895" t="s">
        <v>15</v>
      </c>
      <c r="D63" s="896"/>
      <c r="G63" s="581"/>
      <c r="H63" s="581"/>
      <c r="I63" s="581"/>
      <c r="J63" s="582"/>
      <c r="K63" s="581"/>
      <c r="L63" s="581"/>
      <c r="M63" s="581"/>
      <c r="N63" s="581"/>
    </row>
    <row r="64" spans="1:14" s="13" customFormat="1" ht="18.75">
      <c r="A64" s="985" t="s">
        <v>117</v>
      </c>
      <c r="B64" s="986"/>
      <c r="C64" s="986"/>
      <c r="D64" s="987"/>
      <c r="E64" s="12"/>
      <c r="G64" s="581"/>
      <c r="H64" s="581"/>
      <c r="I64" s="581"/>
      <c r="J64" s="582"/>
      <c r="K64" s="581"/>
      <c r="L64" s="581"/>
      <c r="M64" s="581"/>
      <c r="N64" s="581"/>
    </row>
    <row r="65" spans="1:14" s="9" customFormat="1" ht="15">
      <c r="A65" s="938" t="s">
        <v>5</v>
      </c>
      <c r="B65" s="915" t="s">
        <v>7</v>
      </c>
      <c r="C65" s="916" t="s">
        <v>8</v>
      </c>
      <c r="D65" s="917" t="s">
        <v>9</v>
      </c>
      <c r="E65" s="9" t="s">
        <v>4</v>
      </c>
      <c r="G65" s="278"/>
      <c r="H65" s="253"/>
      <c r="I65" s="228"/>
      <c r="J65" s="211"/>
      <c r="K65" s="17"/>
      <c r="L65" s="17"/>
      <c r="M65" s="17"/>
      <c r="N65" s="17"/>
    </row>
    <row r="66" spans="1:14" s="9" customFormat="1" ht="15">
      <c r="A66" s="902">
        <v>43287</v>
      </c>
      <c r="B66" s="903">
        <v>29.57</v>
      </c>
      <c r="C66" s="904" t="s">
        <v>151</v>
      </c>
      <c r="D66" s="891" t="s">
        <v>160</v>
      </c>
      <c r="G66" s="565"/>
      <c r="H66" s="204"/>
      <c r="I66" s="211"/>
      <c r="J66" s="211"/>
      <c r="K66" s="17"/>
      <c r="L66" s="17"/>
      <c r="M66" s="17"/>
      <c r="N66" s="17"/>
    </row>
    <row r="67" spans="1:14" s="9" customFormat="1" ht="15">
      <c r="A67" s="391">
        <v>43294</v>
      </c>
      <c r="B67" s="841">
        <v>13.57</v>
      </c>
      <c r="C67" s="239" t="s">
        <v>151</v>
      </c>
      <c r="D67" s="905" t="s">
        <v>160</v>
      </c>
      <c r="G67" s="577"/>
      <c r="H67" s="249"/>
      <c r="I67" s="249"/>
      <c r="J67" s="322"/>
      <c r="K67" s="17"/>
      <c r="L67" s="17"/>
      <c r="M67" s="17"/>
      <c r="N67" s="17"/>
    </row>
    <row r="68" spans="1:14" s="9" customFormat="1" ht="15">
      <c r="A68" s="408" t="s">
        <v>664</v>
      </c>
      <c r="B68" s="842">
        <v>83.48</v>
      </c>
      <c r="C68" s="239" t="s">
        <v>151</v>
      </c>
      <c r="D68" s="801" t="s">
        <v>160</v>
      </c>
      <c r="G68" s="568"/>
      <c r="H68" s="204"/>
      <c r="I68" s="211"/>
      <c r="J68" s="262"/>
      <c r="K68" s="17"/>
      <c r="L68" s="17"/>
      <c r="M68" s="17"/>
      <c r="N68" s="17"/>
    </row>
    <row r="69" spans="1:14" s="9" customFormat="1" ht="15">
      <c r="A69" s="391">
        <v>43301</v>
      </c>
      <c r="B69" s="842">
        <v>68.45</v>
      </c>
      <c r="C69" s="239" t="s">
        <v>675</v>
      </c>
      <c r="D69" s="801" t="s">
        <v>160</v>
      </c>
      <c r="G69" s="577"/>
      <c r="H69" s="249"/>
      <c r="I69" s="249"/>
      <c r="J69" s="322"/>
      <c r="K69" s="17"/>
      <c r="L69" s="17"/>
      <c r="M69" s="17"/>
      <c r="N69" s="17"/>
    </row>
    <row r="70" spans="1:14" s="9" customFormat="1" ht="15">
      <c r="A70" s="407" t="s">
        <v>666</v>
      </c>
      <c r="B70" s="841">
        <v>59.13</v>
      </c>
      <c r="C70" s="239" t="s">
        <v>151</v>
      </c>
      <c r="D70" s="801" t="s">
        <v>160</v>
      </c>
      <c r="G70" s="278"/>
      <c r="H70" s="249"/>
      <c r="I70" s="322"/>
      <c r="J70" s="211"/>
      <c r="K70" s="17"/>
      <c r="L70" s="17"/>
      <c r="M70" s="17"/>
      <c r="N70" s="17"/>
    </row>
    <row r="71" spans="1:14" s="9" customFormat="1" ht="15">
      <c r="A71" s="404" t="s">
        <v>687</v>
      </c>
      <c r="B71" s="740">
        <v>83.48</v>
      </c>
      <c r="C71" s="347" t="s">
        <v>151</v>
      </c>
      <c r="D71" s="801" t="s">
        <v>160</v>
      </c>
      <c r="G71" s="577"/>
      <c r="H71" s="249"/>
      <c r="I71" s="321"/>
      <c r="J71" s="211"/>
      <c r="K71" s="17"/>
      <c r="L71" s="17"/>
      <c r="M71" s="17"/>
      <c r="N71" s="17"/>
    </row>
    <row r="72" spans="1:14" s="563" customFormat="1" ht="15">
      <c r="A72" s="407" t="s">
        <v>1230</v>
      </c>
      <c r="B72" s="367">
        <v>88.7</v>
      </c>
      <c r="C72" s="787" t="s">
        <v>151</v>
      </c>
      <c r="D72" s="801" t="s">
        <v>160</v>
      </c>
      <c r="G72" s="277"/>
      <c r="H72" s="795"/>
      <c r="I72" s="211"/>
      <c r="J72" s="817"/>
      <c r="K72" s="580"/>
      <c r="L72" s="580"/>
      <c r="M72" s="580"/>
      <c r="N72" s="580"/>
    </row>
    <row r="73" spans="1:14" s="9" customFormat="1" ht="15">
      <c r="A73" s="407">
        <v>43423</v>
      </c>
      <c r="B73" s="367">
        <v>73.040000000000006</v>
      </c>
      <c r="C73" s="787" t="s">
        <v>151</v>
      </c>
      <c r="D73" s="801" t="s">
        <v>160</v>
      </c>
      <c r="G73" s="579"/>
      <c r="H73" s="330"/>
      <c r="I73" s="331"/>
      <c r="J73" s="211"/>
      <c r="K73" s="17"/>
      <c r="L73" s="17"/>
      <c r="M73" s="17"/>
      <c r="N73" s="17"/>
    </row>
    <row r="74" spans="1:14" s="9" customFormat="1" ht="15">
      <c r="A74" s="408">
        <v>43423</v>
      </c>
      <c r="B74" s="740">
        <v>6.61</v>
      </c>
      <c r="C74" s="347" t="s">
        <v>151</v>
      </c>
      <c r="D74" s="801" t="s">
        <v>160</v>
      </c>
      <c r="G74" s="565"/>
      <c r="H74" s="253"/>
      <c r="I74" s="321"/>
      <c r="J74" s="322"/>
      <c r="K74" s="17"/>
      <c r="L74" s="17"/>
      <c r="M74" s="17"/>
      <c r="N74" s="17"/>
    </row>
    <row r="75" spans="1:14" s="9" customFormat="1" ht="15">
      <c r="A75" s="407" t="s">
        <v>1231</v>
      </c>
      <c r="B75" s="367">
        <v>60.43</v>
      </c>
      <c r="C75" s="787" t="s">
        <v>151</v>
      </c>
      <c r="D75" s="801" t="s">
        <v>160</v>
      </c>
      <c r="G75" s="567"/>
      <c r="H75" s="256"/>
      <c r="I75" s="262"/>
      <c r="J75" s="262"/>
      <c r="K75" s="17"/>
      <c r="L75" s="17"/>
      <c r="M75" s="17"/>
      <c r="N75" s="17"/>
    </row>
    <row r="76" spans="1:14" s="9" customFormat="1" ht="15">
      <c r="A76" s="408" t="s">
        <v>1169</v>
      </c>
      <c r="B76" s="367">
        <v>73.040000000000006</v>
      </c>
      <c r="C76" s="787" t="s">
        <v>151</v>
      </c>
      <c r="D76" s="892" t="s">
        <v>160</v>
      </c>
      <c r="G76" s="577"/>
      <c r="H76" s="253"/>
      <c r="I76" s="321"/>
      <c r="J76" s="321"/>
      <c r="K76" s="17"/>
      <c r="L76" s="17"/>
      <c r="M76" s="17"/>
      <c r="N76" s="17"/>
    </row>
    <row r="77" spans="1:14" s="13" customFormat="1" ht="15">
      <c r="A77" s="906"/>
      <c r="B77" s="907">
        <f>SUM(B66:B76)</f>
        <v>639.5</v>
      </c>
      <c r="C77" s="908" t="s">
        <v>85</v>
      </c>
      <c r="D77" s="909" t="s">
        <v>4</v>
      </c>
      <c r="E77" s="146"/>
      <c r="J77" s="571"/>
    </row>
    <row r="78" spans="1:14" s="13" customFormat="1" ht="15">
      <c r="A78" s="906"/>
      <c r="B78" s="910"/>
      <c r="C78" s="581"/>
      <c r="D78" s="909"/>
      <c r="J78" s="571"/>
    </row>
    <row r="79" spans="1:14" ht="15">
      <c r="A79" s="911" t="s">
        <v>1635</v>
      </c>
      <c r="B79" s="912">
        <f>B7+B12+B18+B28+B33+B45+B49+B63+B77</f>
        <v>8029.84</v>
      </c>
      <c r="C79" s="913"/>
      <c r="D79" s="914"/>
    </row>
    <row r="80" spans="1:14" s="17" customFormat="1" ht="18.75">
      <c r="A80" s="993" t="s">
        <v>1634</v>
      </c>
      <c r="B80" s="994"/>
      <c r="C80" s="994"/>
      <c r="D80" s="995"/>
      <c r="J80" s="572"/>
    </row>
    <row r="81" spans="1:11" s="49" customFormat="1" ht="15">
      <c r="A81" s="938" t="s">
        <v>5</v>
      </c>
      <c r="B81" s="915" t="s">
        <v>7</v>
      </c>
      <c r="C81" s="929" t="s">
        <v>8</v>
      </c>
      <c r="D81" s="930" t="s">
        <v>9</v>
      </c>
      <c r="E81" s="423"/>
      <c r="F81" s="423"/>
      <c r="G81" s="151"/>
      <c r="J81" s="50"/>
      <c r="K81" s="48"/>
    </row>
    <row r="82" spans="1:11" s="5" customFormat="1" ht="15">
      <c r="A82" s="404" t="s">
        <v>689</v>
      </c>
      <c r="B82" s="367">
        <f>36.3+692.08+11.5+11.5</f>
        <v>751.38</v>
      </c>
      <c r="C82" s="787" t="s">
        <v>146</v>
      </c>
      <c r="D82" s="824"/>
      <c r="E82" s="321"/>
      <c r="F82" s="787"/>
      <c r="G82" s="145"/>
      <c r="J82" s="37"/>
      <c r="K82" s="40"/>
    </row>
    <row r="83" spans="1:11" s="5" customFormat="1" ht="15">
      <c r="A83" s="404" t="s">
        <v>689</v>
      </c>
      <c r="B83" s="740">
        <v>59.13</v>
      </c>
      <c r="C83" s="347" t="s">
        <v>151</v>
      </c>
      <c r="D83" s="824"/>
      <c r="E83" s="322"/>
      <c r="F83" s="347"/>
      <c r="G83" s="145"/>
      <c r="J83" s="37"/>
      <c r="K83" s="40"/>
    </row>
    <row r="84" spans="1:11" s="38" customFormat="1" ht="15">
      <c r="A84" s="404" t="s">
        <v>689</v>
      </c>
      <c r="B84" s="740">
        <v>371.51</v>
      </c>
      <c r="C84" s="347" t="s">
        <v>148</v>
      </c>
      <c r="D84" s="825"/>
      <c r="E84" s="322"/>
      <c r="F84" s="787"/>
      <c r="G84" s="6"/>
      <c r="J84" s="134"/>
      <c r="K84" s="826"/>
    </row>
    <row r="85" spans="1:11" s="38" customFormat="1" ht="15">
      <c r="A85" s="407">
        <v>43412</v>
      </c>
      <c r="B85" s="367">
        <v>131.65</v>
      </c>
      <c r="C85" s="787" t="s">
        <v>152</v>
      </c>
      <c r="D85" s="825"/>
      <c r="E85" s="321"/>
      <c r="F85" s="787"/>
      <c r="G85" s="6"/>
      <c r="J85" s="134"/>
      <c r="K85" s="826"/>
    </row>
    <row r="86" spans="1:11" s="14" customFormat="1" ht="15">
      <c r="A86" s="407">
        <v>43412</v>
      </c>
      <c r="B86" s="367">
        <v>53.82</v>
      </c>
      <c r="C86" s="787" t="s">
        <v>153</v>
      </c>
      <c r="D86" s="827"/>
      <c r="E86" s="321"/>
      <c r="F86" s="787"/>
      <c r="G86" s="828"/>
      <c r="J86" s="575"/>
    </row>
    <row r="87" spans="1:11" s="9" customFormat="1" ht="15">
      <c r="A87" s="408">
        <v>43413</v>
      </c>
      <c r="B87" s="740">
        <v>110.23</v>
      </c>
      <c r="C87" s="347" t="s">
        <v>152</v>
      </c>
      <c r="D87" s="829"/>
      <c r="E87" s="322"/>
      <c r="F87" s="787"/>
      <c r="G87" s="17"/>
      <c r="J87" s="570"/>
    </row>
    <row r="88" spans="1:11" s="9" customFormat="1" ht="15">
      <c r="A88" s="821"/>
      <c r="B88" s="888">
        <f>SUM(B82:B87)</f>
        <v>1477.72</v>
      </c>
      <c r="C88" s="823" t="s">
        <v>691</v>
      </c>
      <c r="D88" s="830"/>
      <c r="E88" s="322"/>
      <c r="F88" s="787"/>
      <c r="G88" s="17"/>
      <c r="J88" s="570"/>
    </row>
    <row r="89" spans="1:11" s="17" customFormat="1" ht="18.75">
      <c r="A89" s="988" t="s">
        <v>1637</v>
      </c>
      <c r="B89" s="989"/>
      <c r="C89" s="989"/>
      <c r="D89" s="989"/>
      <c r="J89" s="572"/>
    </row>
    <row r="90" spans="1:11" s="49" customFormat="1" ht="15">
      <c r="A90" s="937" t="s">
        <v>5</v>
      </c>
      <c r="B90" s="838" t="s">
        <v>7</v>
      </c>
      <c r="C90" s="839" t="s">
        <v>8</v>
      </c>
      <c r="D90" s="840" t="s">
        <v>9</v>
      </c>
      <c r="E90" s="50"/>
      <c r="F90" s="50"/>
      <c r="G90" s="151"/>
      <c r="H90" s="151"/>
      <c r="I90" s="151"/>
      <c r="J90" s="50"/>
      <c r="K90" s="48"/>
    </row>
    <row r="91" spans="1:11" s="4" customFormat="1" ht="15">
      <c r="A91" s="460">
        <v>43313</v>
      </c>
      <c r="B91" s="931">
        <f>239.04+261.5+17.74+37.36</f>
        <v>555.64</v>
      </c>
      <c r="C91" s="738" t="s">
        <v>1647</v>
      </c>
      <c r="D91" s="932" t="s">
        <v>4</v>
      </c>
      <c r="G91" s="228"/>
      <c r="H91" s="810"/>
      <c r="I91" s="411"/>
      <c r="J91" s="53"/>
      <c r="K91" s="52"/>
    </row>
    <row r="92" spans="1:11" s="4" customFormat="1" ht="15">
      <c r="A92" s="456">
        <v>43332</v>
      </c>
      <c r="B92" s="844">
        <v>226.2</v>
      </c>
      <c r="C92" s="228" t="s">
        <v>1645</v>
      </c>
      <c r="D92" s="855"/>
      <c r="G92" s="238"/>
      <c r="H92" s="322"/>
      <c r="I92" s="411"/>
      <c r="J92" s="53"/>
      <c r="K92" s="52"/>
    </row>
    <row r="93" spans="1:11" s="4" customFormat="1" ht="15">
      <c r="A93" s="391">
        <v>43333</v>
      </c>
      <c r="B93" s="843">
        <v>266</v>
      </c>
      <c r="C93" s="228" t="s">
        <v>1645</v>
      </c>
      <c r="D93" s="855"/>
      <c r="G93" s="238"/>
      <c r="H93" s="322"/>
      <c r="I93" s="411"/>
      <c r="J93" s="53"/>
      <c r="K93" s="52"/>
    </row>
    <row r="94" spans="1:11" s="4" customFormat="1" ht="15">
      <c r="A94" s="462" t="s">
        <v>1254</v>
      </c>
      <c r="B94" s="740">
        <f>202.7+388.5-0.01+3.47</f>
        <v>594.66000000000008</v>
      </c>
      <c r="C94" s="228" t="s">
        <v>1646</v>
      </c>
      <c r="D94" s="855"/>
      <c r="G94" s="238"/>
      <c r="H94" s="322"/>
      <c r="I94" s="411"/>
      <c r="J94" s="53"/>
      <c r="K94" s="52"/>
    </row>
    <row r="95" spans="1:11" s="4" customFormat="1" ht="15">
      <c r="A95" s="462" t="s">
        <v>1253</v>
      </c>
      <c r="B95" s="367">
        <f>28.82+31.29+336.7</f>
        <v>396.81</v>
      </c>
      <c r="C95" s="459" t="s">
        <v>1680</v>
      </c>
      <c r="D95" s="855"/>
      <c r="G95" s="238"/>
      <c r="H95" s="322"/>
      <c r="I95" s="411"/>
      <c r="J95" s="53"/>
      <c r="K95" s="52"/>
    </row>
    <row r="96" spans="1:11" s="4" customFormat="1" ht="15">
      <c r="A96" s="407">
        <v>43444</v>
      </c>
      <c r="B96" s="367">
        <f>142.8+259.88</f>
        <v>402.68</v>
      </c>
      <c r="C96" s="228" t="s">
        <v>1679</v>
      </c>
      <c r="D96" s="855"/>
      <c r="G96" s="238"/>
      <c r="H96" s="322"/>
      <c r="I96" s="411"/>
      <c r="J96" s="53"/>
      <c r="K96" s="52"/>
    </row>
    <row r="97" spans="1:11" s="4" customFormat="1" ht="15">
      <c r="A97" s="458">
        <v>43446</v>
      </c>
      <c r="B97" s="367">
        <v>122.5</v>
      </c>
      <c r="C97" s="228" t="s">
        <v>1679</v>
      </c>
      <c r="D97" s="855"/>
      <c r="G97" s="238"/>
      <c r="H97" s="322"/>
      <c r="I97" s="411"/>
      <c r="J97" s="53"/>
      <c r="K97" s="52"/>
    </row>
    <row r="98" spans="1:11" s="18" customFormat="1" ht="15">
      <c r="A98" s="933"/>
      <c r="B98" s="934">
        <f>SUM(B91:B97)</f>
        <v>2564.4899999999998</v>
      </c>
      <c r="C98" s="935"/>
      <c r="D98" s="936"/>
      <c r="F98" s="50"/>
      <c r="G98" s="820"/>
      <c r="H98" s="820"/>
      <c r="I98" s="820"/>
      <c r="J98" s="573"/>
    </row>
    <row r="99" spans="1:11" s="9" customFormat="1" ht="18.75">
      <c r="A99" s="990" t="s">
        <v>1636</v>
      </c>
      <c r="B99" s="991"/>
      <c r="C99" s="991"/>
      <c r="D99" s="992"/>
      <c r="E99" s="9" t="s">
        <v>4</v>
      </c>
      <c r="J99" s="570"/>
    </row>
    <row r="100" spans="1:11" s="4" customFormat="1" ht="15">
      <c r="A100" s="937" t="s">
        <v>5</v>
      </c>
      <c r="B100" s="838" t="s">
        <v>7</v>
      </c>
      <c r="C100" s="839" t="s">
        <v>8</v>
      </c>
      <c r="D100" s="840" t="s">
        <v>9</v>
      </c>
      <c r="J100" s="53"/>
      <c r="K100" s="52"/>
    </row>
    <row r="101" spans="1:11" s="4" customFormat="1" ht="15">
      <c r="A101" s="849" t="s">
        <v>506</v>
      </c>
      <c r="B101" s="841">
        <v>672.17</v>
      </c>
      <c r="C101" s="228" t="s">
        <v>567</v>
      </c>
      <c r="D101" s="822"/>
      <c r="J101" s="53"/>
      <c r="K101" s="52"/>
    </row>
    <row r="102" spans="1:11" s="4" customFormat="1" ht="15">
      <c r="A102" s="458" t="s">
        <v>667</v>
      </c>
      <c r="B102" s="841">
        <v>1521.74</v>
      </c>
      <c r="C102" s="228" t="s">
        <v>1631</v>
      </c>
      <c r="D102" s="822"/>
      <c r="J102" s="53"/>
      <c r="K102" s="52"/>
    </row>
    <row r="103" spans="1:11" s="4" customFormat="1" ht="15">
      <c r="A103" s="391">
        <v>43308</v>
      </c>
      <c r="B103" s="842">
        <v>452.17</v>
      </c>
      <c r="C103" s="238" t="s">
        <v>677</v>
      </c>
      <c r="D103" s="822"/>
      <c r="J103" s="53"/>
      <c r="K103" s="52"/>
    </row>
    <row r="104" spans="1:11" ht="15">
      <c r="A104" s="939"/>
      <c r="B104" s="934">
        <f>SUM(B101:B103)</f>
        <v>2646.08</v>
      </c>
      <c r="C104" s="399"/>
      <c r="D104" s="940"/>
    </row>
    <row r="105" spans="1:11" ht="18.75">
      <c r="A105" s="990" t="s">
        <v>89</v>
      </c>
      <c r="B105" s="991"/>
      <c r="C105" s="991"/>
      <c r="D105" s="992"/>
      <c r="E105" s="8" t="s">
        <v>4</v>
      </c>
    </row>
    <row r="106" spans="1:11" s="127" customFormat="1" ht="15">
      <c r="A106" s="837" t="s">
        <v>5</v>
      </c>
      <c r="B106" s="838" t="s">
        <v>7</v>
      </c>
      <c r="C106" s="839" t="s">
        <v>8</v>
      </c>
      <c r="D106" s="850" t="s">
        <v>9</v>
      </c>
      <c r="J106" s="574"/>
    </row>
    <row r="107" spans="1:11" s="4" customFormat="1" ht="15">
      <c r="A107" s="419">
        <v>43326</v>
      </c>
      <c r="B107" s="941">
        <v>105.46</v>
      </c>
      <c r="C107" s="388" t="s">
        <v>1678</v>
      </c>
      <c r="D107" s="930"/>
      <c r="G107" s="228"/>
      <c r="H107" s="810"/>
      <c r="I107" s="411"/>
      <c r="J107" s="53"/>
      <c r="K107" s="52"/>
    </row>
    <row r="108" spans="1:11" s="4" customFormat="1" ht="15">
      <c r="A108" s="408" t="s">
        <v>1381</v>
      </c>
      <c r="B108" s="860">
        <v>403</v>
      </c>
      <c r="C108" s="238" t="s">
        <v>1570</v>
      </c>
      <c r="D108" s="822"/>
      <c r="G108" s="238"/>
      <c r="H108" s="322"/>
      <c r="I108" s="411"/>
      <c r="J108" s="53"/>
      <c r="K108" s="52"/>
    </row>
    <row r="109" spans="1:11" ht="15">
      <c r="A109" s="939"/>
      <c r="B109" s="934">
        <f>SUM(B107:B108)</f>
        <v>508.46</v>
      </c>
      <c r="C109" s="399"/>
      <c r="D109" s="940"/>
    </row>
    <row r="110" spans="1:11" s="14" customFormat="1" ht="15">
      <c r="A110" s="8"/>
      <c r="B110" s="154"/>
      <c r="C110" s="8"/>
      <c r="D110" s="90"/>
      <c r="J110" s="575"/>
    </row>
    <row r="111" spans="1:11" ht="15.75" thickBot="1">
      <c r="A111" s="14"/>
      <c r="B111" s="155">
        <f>B79+B88+B98+B104+B109</f>
        <v>15226.589999999998</v>
      </c>
      <c r="C111" s="14" t="s">
        <v>123</v>
      </c>
      <c r="D111" s="15"/>
    </row>
    <row r="112" spans="1:11" s="18" customFormat="1" ht="13.5" thickTop="1">
      <c r="A112" s="8"/>
      <c r="B112" s="153"/>
      <c r="C112" s="8"/>
      <c r="D112" s="90"/>
      <c r="J112" s="573"/>
    </row>
    <row r="113" spans="1:10" s="18" customFormat="1">
      <c r="A113" s="8"/>
      <c r="B113" s="153"/>
      <c r="C113" s="8"/>
      <c r="D113" s="90"/>
      <c r="J113" s="573"/>
    </row>
    <row r="114" spans="1:10" s="18" customFormat="1">
      <c r="B114" s="156" t="s">
        <v>17</v>
      </c>
      <c r="C114" s="19"/>
      <c r="D114" s="91"/>
      <c r="J114" s="573"/>
    </row>
    <row r="115" spans="1:10" s="39" customFormat="1">
      <c r="B115" s="157"/>
      <c r="D115" s="117"/>
      <c r="J115" s="576"/>
    </row>
    <row r="116" spans="1:10" s="10" customFormat="1" ht="15">
      <c r="A116" s="39"/>
      <c r="B116" s="157">
        <v>42</v>
      </c>
      <c r="C116" s="39" t="s">
        <v>170</v>
      </c>
      <c r="D116" s="117"/>
      <c r="J116" s="100"/>
    </row>
    <row r="117" spans="1:10" s="10" customFormat="1" ht="15">
      <c r="A117" s="39"/>
      <c r="B117" s="157">
        <v>84.52</v>
      </c>
      <c r="C117" s="39" t="s">
        <v>18</v>
      </c>
      <c r="D117" s="117"/>
      <c r="J117" s="100"/>
    </row>
    <row r="118" spans="1:10" s="39" customFormat="1" ht="15">
      <c r="A118" s="10" t="s">
        <v>4</v>
      </c>
      <c r="B118" s="62">
        <f>SUM(B111:B117)</f>
        <v>15353.109999999999</v>
      </c>
      <c r="C118" s="120" t="s">
        <v>1638</v>
      </c>
      <c r="D118" s="11"/>
      <c r="J118" s="576"/>
    </row>
    <row r="119" spans="1:10" s="39" customFormat="1">
      <c r="B119" s="157"/>
      <c r="D119" s="117"/>
      <c r="J119" s="576"/>
    </row>
    <row r="120" spans="1:10" s="39" customFormat="1">
      <c r="B120" s="157"/>
      <c r="D120" s="117"/>
      <c r="J120" s="576"/>
    </row>
    <row r="121" spans="1:10" s="18" customFormat="1">
      <c r="B121" s="146"/>
      <c r="D121" s="91"/>
      <c r="J121" s="573"/>
    </row>
    <row r="122" spans="1:10" s="18" customFormat="1" ht="15">
      <c r="B122" s="62" t="s">
        <v>4</v>
      </c>
      <c r="D122" s="91"/>
      <c r="J122" s="573"/>
    </row>
    <row r="123" spans="1:10" s="18" customFormat="1">
      <c r="B123" s="158" t="s">
        <v>4</v>
      </c>
      <c r="D123" s="91"/>
      <c r="J123" s="573"/>
    </row>
    <row r="124" spans="1:10" s="18" customFormat="1">
      <c r="B124" s="158"/>
      <c r="D124" s="91"/>
      <c r="J124" s="573"/>
    </row>
    <row r="125" spans="1:10" ht="15">
      <c r="A125" s="18"/>
      <c r="B125" s="159" t="s">
        <v>1639</v>
      </c>
      <c r="C125" s="65"/>
      <c r="D125" s="91"/>
    </row>
    <row r="126" spans="1:10" ht="14.25">
      <c r="B126" s="160"/>
    </row>
    <row r="127" spans="1:10" ht="15">
      <c r="B127" s="159" t="s">
        <v>1531</v>
      </c>
    </row>
    <row r="128" spans="1:10" ht="14.25">
      <c r="B128" s="160"/>
    </row>
    <row r="129" spans="2:2" ht="14.25">
      <c r="B129" s="160"/>
    </row>
    <row r="130" spans="2:2" ht="14.25">
      <c r="B130" s="160"/>
    </row>
  </sheetData>
  <sortState ref="G2:J63">
    <sortCondition ref="I2:I63"/>
    <sortCondition ref="J2:J63"/>
  </sortState>
  <mergeCells count="8">
    <mergeCell ref="A1:D1"/>
    <mergeCell ref="A89:D89"/>
    <mergeCell ref="A99:D99"/>
    <mergeCell ref="A105:D105"/>
    <mergeCell ref="A46:D46"/>
    <mergeCell ref="A50:D50"/>
    <mergeCell ref="A64:D64"/>
    <mergeCell ref="A80:D80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0" orientation="landscape" r:id="rId1"/>
  <headerFooter>
    <oddFooter>&amp;C&amp;A Jul18 - Dec18&amp;RPage &amp;P</oddFooter>
  </headerFooter>
  <rowBreaks count="2" manualBreakCount="2">
    <brk id="45" max="3" man="1"/>
    <brk id="88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78"/>
  <sheetViews>
    <sheetView showGridLines="0" view="pageBreakPreview" zoomScale="75" zoomScaleNormal="100" zoomScaleSheetLayoutView="75" workbookViewId="0">
      <selection activeCell="A9" sqref="A9"/>
    </sheetView>
  </sheetViews>
  <sheetFormatPr defaultRowHeight="15"/>
  <cols>
    <col min="1" max="1" width="13.28515625" customWidth="1"/>
    <col min="2" max="2" width="14.5703125" bestFit="1" customWidth="1"/>
    <col min="3" max="3" width="43" customWidth="1"/>
    <col min="4" max="4" width="56.85546875" customWidth="1"/>
    <col min="5" max="5" width="15.5703125" style="324" bestFit="1" customWidth="1"/>
    <col min="6" max="6" width="14.85546875" style="324" customWidth="1"/>
    <col min="7" max="7" width="56.85546875" bestFit="1" customWidth="1"/>
  </cols>
  <sheetData>
    <row r="1" spans="1:17" s="109" customFormat="1" ht="30" customHeight="1">
      <c r="A1" s="999" t="s">
        <v>1498</v>
      </c>
      <c r="B1" s="1000"/>
      <c r="C1" s="1000"/>
      <c r="D1" s="1000"/>
      <c r="E1" s="1000"/>
      <c r="F1" s="1000"/>
      <c r="G1" s="1001"/>
      <c r="H1" s="107"/>
      <c r="I1" s="108"/>
      <c r="J1" s="108"/>
      <c r="K1" s="108"/>
      <c r="L1" s="108"/>
      <c r="M1" s="108"/>
    </row>
    <row r="2" spans="1:17" s="152" customFormat="1" ht="18.75" customHeight="1">
      <c r="A2" s="996" t="s">
        <v>46</v>
      </c>
      <c r="B2" s="997"/>
      <c r="C2" s="997"/>
      <c r="D2" s="997"/>
      <c r="E2" s="997"/>
      <c r="F2" s="997"/>
      <c r="G2" s="998"/>
    </row>
    <row r="3" spans="1:17" s="536" customFormat="1" ht="45">
      <c r="A3" s="554" t="s">
        <v>47</v>
      </c>
      <c r="B3" s="555" t="s">
        <v>37</v>
      </c>
      <c r="C3" s="556" t="s">
        <v>49</v>
      </c>
      <c r="D3" s="556" t="s">
        <v>50</v>
      </c>
      <c r="E3" s="557" t="s">
        <v>51</v>
      </c>
      <c r="F3" s="557" t="s">
        <v>1496</v>
      </c>
      <c r="G3" s="558" t="s">
        <v>53</v>
      </c>
      <c r="H3" s="535"/>
      <c r="I3" s="535"/>
      <c r="K3" s="535"/>
      <c r="L3" s="535"/>
    </row>
    <row r="4" spans="1:17" s="587" customFormat="1">
      <c r="A4" s="667">
        <v>43287</v>
      </c>
      <c r="B4" s="584" t="s">
        <v>164</v>
      </c>
      <c r="C4" s="584" t="s">
        <v>1484</v>
      </c>
      <c r="D4" s="553" t="s">
        <v>1522</v>
      </c>
      <c r="E4" s="585" t="s">
        <v>96</v>
      </c>
      <c r="F4" s="585" t="s">
        <v>94</v>
      </c>
      <c r="G4" s="586"/>
      <c r="I4" s="584"/>
      <c r="J4" s="584"/>
      <c r="K4" s="584"/>
      <c r="L4" s="584"/>
      <c r="M4" s="584"/>
      <c r="N4" s="584"/>
      <c r="O4" s="584"/>
      <c r="P4" s="584"/>
      <c r="Q4" s="584"/>
    </row>
    <row r="5" spans="1:17" s="587" customFormat="1">
      <c r="A5" s="666">
        <v>43287</v>
      </c>
      <c r="B5" s="553" t="s">
        <v>1478</v>
      </c>
      <c r="C5" s="553" t="s">
        <v>1488</v>
      </c>
      <c r="D5" s="553" t="s">
        <v>1525</v>
      </c>
      <c r="E5" s="588" t="s">
        <v>155</v>
      </c>
      <c r="F5" s="588" t="s">
        <v>94</v>
      </c>
      <c r="G5" s="589"/>
      <c r="I5" s="553"/>
      <c r="J5" s="553"/>
      <c r="K5" s="553"/>
      <c r="L5" s="553"/>
      <c r="M5" s="553"/>
      <c r="N5" s="553"/>
      <c r="O5" s="553"/>
      <c r="P5" s="553"/>
      <c r="Q5" s="553"/>
    </row>
    <row r="6" spans="1:17" s="587" customFormat="1">
      <c r="A6" s="666">
        <v>43296</v>
      </c>
      <c r="B6" s="553"/>
      <c r="C6" s="553" t="s">
        <v>1480</v>
      </c>
      <c r="D6" s="553" t="s">
        <v>1481</v>
      </c>
      <c r="E6" s="588" t="s">
        <v>99</v>
      </c>
      <c r="F6" s="588" t="s">
        <v>91</v>
      </c>
      <c r="G6" s="589" t="s">
        <v>1530</v>
      </c>
      <c r="I6" s="553"/>
      <c r="J6" s="553"/>
      <c r="K6" s="553"/>
      <c r="L6" s="553"/>
      <c r="M6" s="553"/>
      <c r="N6" s="553"/>
      <c r="O6" s="553"/>
      <c r="P6" s="553"/>
      <c r="Q6" s="553"/>
    </row>
    <row r="7" spans="1:17" s="587" customFormat="1">
      <c r="A7" s="667">
        <v>43306</v>
      </c>
      <c r="B7" s="584" t="s">
        <v>1478</v>
      </c>
      <c r="C7" s="584" t="s">
        <v>1477</v>
      </c>
      <c r="D7" s="590" t="s">
        <v>1526</v>
      </c>
      <c r="E7" s="585" t="s">
        <v>155</v>
      </c>
      <c r="F7" s="585" t="s">
        <v>91</v>
      </c>
      <c r="G7" s="586"/>
      <c r="I7" s="584"/>
      <c r="J7" s="584"/>
      <c r="K7" s="584"/>
      <c r="L7" s="584"/>
      <c r="M7" s="584"/>
      <c r="N7" s="584"/>
      <c r="O7" s="584"/>
      <c r="P7" s="584"/>
      <c r="Q7" s="584"/>
    </row>
    <row r="8" spans="1:17" s="587" customFormat="1">
      <c r="A8" s="667">
        <v>43312</v>
      </c>
      <c r="B8" s="584" t="s">
        <v>164</v>
      </c>
      <c r="C8" s="584" t="s">
        <v>1472</v>
      </c>
      <c r="D8" s="591" t="s">
        <v>1527</v>
      </c>
      <c r="E8" s="585" t="s">
        <v>96</v>
      </c>
      <c r="F8" s="585" t="s">
        <v>91</v>
      </c>
      <c r="G8" s="586"/>
      <c r="I8" s="584"/>
      <c r="J8" s="584"/>
      <c r="K8" s="584"/>
      <c r="L8" s="584"/>
      <c r="M8" s="584"/>
      <c r="N8" s="584"/>
      <c r="O8" s="584"/>
      <c r="P8" s="584"/>
      <c r="Q8" s="584"/>
    </row>
    <row r="9" spans="1:17" s="587" customFormat="1">
      <c r="A9" s="666">
        <v>43334</v>
      </c>
      <c r="B9" s="553"/>
      <c r="C9" s="553" t="s">
        <v>1464</v>
      </c>
      <c r="D9" s="553" t="s">
        <v>1489</v>
      </c>
      <c r="E9" s="588" t="s">
        <v>96</v>
      </c>
      <c r="F9" s="588" t="s">
        <v>91</v>
      </c>
      <c r="G9" s="589" t="s">
        <v>1495</v>
      </c>
      <c r="I9" s="553"/>
      <c r="J9" s="553"/>
      <c r="K9" s="553"/>
      <c r="L9" s="553"/>
      <c r="M9" s="553"/>
      <c r="N9" s="553"/>
      <c r="O9" s="553"/>
      <c r="P9" s="553"/>
      <c r="Q9" s="553"/>
    </row>
    <row r="10" spans="1:17" s="587" customFormat="1" ht="31.5" customHeight="1">
      <c r="A10" s="668">
        <v>43391</v>
      </c>
      <c r="B10" s="553" t="s">
        <v>1458</v>
      </c>
      <c r="C10" s="553" t="s">
        <v>1457</v>
      </c>
      <c r="D10" s="561" t="s">
        <v>1528</v>
      </c>
      <c r="E10" s="588" t="s">
        <v>99</v>
      </c>
      <c r="F10" s="588" t="s">
        <v>94</v>
      </c>
      <c r="G10" s="589"/>
      <c r="I10" s="553"/>
      <c r="J10" s="553"/>
      <c r="K10" s="553"/>
      <c r="L10" s="553"/>
      <c r="M10" s="553"/>
      <c r="N10" s="553"/>
      <c r="O10" s="553"/>
      <c r="P10" s="553"/>
      <c r="Q10" s="553"/>
    </row>
    <row r="11" spans="1:17" s="587" customFormat="1">
      <c r="A11" s="668">
        <v>43404</v>
      </c>
      <c r="B11" s="553" t="s">
        <v>164</v>
      </c>
      <c r="C11" s="553" t="s">
        <v>1449</v>
      </c>
      <c r="D11" s="553" t="s">
        <v>1529</v>
      </c>
      <c r="E11" s="588" t="s">
        <v>99</v>
      </c>
      <c r="F11" s="588" t="s">
        <v>91</v>
      </c>
      <c r="G11" s="589"/>
      <c r="I11" s="553"/>
      <c r="J11" s="553"/>
      <c r="K11" s="553"/>
      <c r="L11" s="553"/>
      <c r="M11" s="553"/>
      <c r="N11" s="553"/>
      <c r="O11" s="553"/>
      <c r="P11" s="553"/>
      <c r="Q11" s="553"/>
    </row>
    <row r="12" spans="1:17" s="587" customFormat="1">
      <c r="A12" s="669">
        <v>43405</v>
      </c>
      <c r="B12" s="584" t="s">
        <v>1493</v>
      </c>
      <c r="C12" s="584" t="s">
        <v>1452</v>
      </c>
      <c r="D12" s="592" t="s">
        <v>1524</v>
      </c>
      <c r="E12" s="585" t="s">
        <v>96</v>
      </c>
      <c r="F12" s="585" t="s">
        <v>94</v>
      </c>
      <c r="G12" s="586"/>
      <c r="I12" s="584"/>
      <c r="J12" s="584"/>
      <c r="K12" s="584"/>
      <c r="L12" s="584"/>
      <c r="M12" s="584"/>
      <c r="N12" s="584"/>
      <c r="O12" s="584"/>
      <c r="P12" s="584"/>
      <c r="Q12" s="584"/>
    </row>
    <row r="13" spans="1:17" s="587" customFormat="1" ht="30" customHeight="1">
      <c r="A13" s="668">
        <v>43419</v>
      </c>
      <c r="B13" s="553" t="s">
        <v>164</v>
      </c>
      <c r="C13" s="553" t="s">
        <v>162</v>
      </c>
      <c r="D13" s="592" t="s">
        <v>1523</v>
      </c>
      <c r="E13" s="588" t="s">
        <v>99</v>
      </c>
      <c r="F13" s="588" t="s">
        <v>94</v>
      </c>
      <c r="G13" s="589"/>
      <c r="I13" s="553"/>
      <c r="J13" s="553"/>
      <c r="K13" s="553"/>
      <c r="L13" s="553"/>
      <c r="M13" s="553"/>
      <c r="N13" s="553"/>
      <c r="O13" s="553"/>
      <c r="P13" s="553"/>
      <c r="Q13" s="553"/>
    </row>
    <row r="14" spans="1:17" s="587" customFormat="1">
      <c r="A14" s="667">
        <v>43430</v>
      </c>
      <c r="B14" s="584" t="s">
        <v>164</v>
      </c>
      <c r="C14" s="584" t="s">
        <v>1440</v>
      </c>
      <c r="D14" s="591" t="s">
        <v>1442</v>
      </c>
      <c r="E14" s="585" t="s">
        <v>96</v>
      </c>
      <c r="F14" s="585" t="s">
        <v>94</v>
      </c>
      <c r="G14" s="586"/>
      <c r="I14" s="584"/>
      <c r="J14" s="584"/>
      <c r="K14" s="584"/>
      <c r="L14" s="584"/>
      <c r="M14" s="584"/>
      <c r="N14" s="584"/>
      <c r="O14" s="584"/>
      <c r="P14" s="584"/>
      <c r="Q14" s="584"/>
    </row>
    <row r="15" spans="1:17" s="587" customFormat="1">
      <c r="A15" s="666">
        <v>43432</v>
      </c>
      <c r="B15" s="553"/>
      <c r="C15" s="553" t="s">
        <v>1436</v>
      </c>
      <c r="D15" s="553" t="s">
        <v>1490</v>
      </c>
      <c r="E15" s="588" t="s">
        <v>96</v>
      </c>
      <c r="F15" s="588" t="s">
        <v>91</v>
      </c>
      <c r="G15" s="589" t="s">
        <v>1491</v>
      </c>
      <c r="I15" s="553"/>
      <c r="J15" s="553"/>
      <c r="K15" s="553"/>
      <c r="L15" s="553"/>
      <c r="M15" s="553"/>
      <c r="N15" s="553"/>
      <c r="O15" s="553"/>
      <c r="P15" s="553"/>
      <c r="Q15" s="553"/>
    </row>
    <row r="16" spans="1:17" s="587" customFormat="1">
      <c r="A16" s="667">
        <v>43433</v>
      </c>
      <c r="B16" s="584"/>
      <c r="C16" s="584" t="s">
        <v>1432</v>
      </c>
      <c r="D16" s="584" t="s">
        <v>1494</v>
      </c>
      <c r="E16" s="585" t="s">
        <v>96</v>
      </c>
      <c r="F16" s="585" t="s">
        <v>91</v>
      </c>
      <c r="G16" s="586" t="s">
        <v>1492</v>
      </c>
      <c r="I16" s="584"/>
      <c r="J16" s="584"/>
      <c r="K16" s="584"/>
      <c r="L16" s="584"/>
      <c r="M16" s="584"/>
      <c r="N16" s="584"/>
      <c r="O16" s="584"/>
      <c r="P16" s="584"/>
      <c r="Q16" s="584"/>
    </row>
    <row r="17" spans="1:19" s="587" customFormat="1">
      <c r="A17" s="666">
        <v>43437</v>
      </c>
      <c r="B17" s="553"/>
      <c r="C17" s="553" t="s">
        <v>1428</v>
      </c>
      <c r="D17" s="553" t="s">
        <v>1429</v>
      </c>
      <c r="E17" s="588" t="s">
        <v>99</v>
      </c>
      <c r="F17" s="588" t="s">
        <v>91</v>
      </c>
      <c r="G17" s="589" t="s">
        <v>1503</v>
      </c>
      <c r="I17" s="553"/>
      <c r="J17" s="553"/>
      <c r="K17" s="553"/>
      <c r="L17" s="553"/>
      <c r="M17" s="553"/>
      <c r="N17" s="553"/>
      <c r="O17" s="553"/>
      <c r="P17" s="553"/>
      <c r="Q17" s="553"/>
    </row>
    <row r="18" spans="1:19" s="587" customFormat="1">
      <c r="A18" s="667">
        <v>43448</v>
      </c>
      <c r="B18" s="584"/>
      <c r="C18" s="584" t="s">
        <v>1422</v>
      </c>
      <c r="D18" s="584" t="s">
        <v>1423</v>
      </c>
      <c r="E18" s="585" t="s">
        <v>155</v>
      </c>
      <c r="F18" s="585" t="s">
        <v>91</v>
      </c>
      <c r="G18" s="586" t="s">
        <v>1504</v>
      </c>
      <c r="I18" s="584"/>
      <c r="J18" s="584"/>
      <c r="K18" s="584"/>
      <c r="L18" s="584"/>
      <c r="M18" s="584"/>
      <c r="N18" s="584"/>
      <c r="O18" s="584"/>
      <c r="P18" s="584"/>
      <c r="Q18" s="584"/>
    </row>
    <row r="19" spans="1:19" s="538" customFormat="1" ht="13.5" customHeight="1">
      <c r="A19" s="559"/>
      <c r="B19" s="560"/>
      <c r="C19" s="561"/>
      <c r="D19" s="539"/>
      <c r="E19" s="562"/>
      <c r="F19" s="540"/>
      <c r="G19" s="541"/>
    </row>
    <row r="20" spans="1:19" s="599" customFormat="1" ht="12.75" customHeight="1">
      <c r="A20" s="593"/>
      <c r="B20" s="594"/>
      <c r="C20" s="595"/>
      <c r="D20" s="595"/>
      <c r="E20" s="602"/>
      <c r="F20" s="596"/>
      <c r="G20" s="597"/>
      <c r="H20" s="598"/>
      <c r="J20" s="600"/>
      <c r="K20" s="600"/>
      <c r="L20" s="598"/>
      <c r="M20" s="601"/>
      <c r="N20" s="600"/>
      <c r="O20" s="598"/>
      <c r="P20" s="598"/>
      <c r="Q20" s="598"/>
      <c r="R20" s="598"/>
      <c r="S20" s="598"/>
    </row>
    <row r="21" spans="1:19" s="599" customFormat="1" ht="12.75" customHeight="1">
      <c r="A21" s="593"/>
      <c r="B21" s="594"/>
      <c r="C21" s="602" t="s">
        <v>1521</v>
      </c>
      <c r="D21" s="603"/>
      <c r="E21" s="602"/>
      <c r="F21" s="596"/>
      <c r="G21" s="597"/>
      <c r="H21" s="598"/>
      <c r="J21" s="600"/>
      <c r="K21" s="600"/>
      <c r="L21" s="598"/>
      <c r="M21" s="601"/>
      <c r="N21" s="600"/>
      <c r="O21" s="598"/>
      <c r="P21" s="598"/>
      <c r="Q21" s="598"/>
      <c r="R21" s="598"/>
      <c r="S21" s="598"/>
    </row>
    <row r="22" spans="1:19" s="599" customFormat="1" ht="12.75" customHeight="1">
      <c r="A22" s="593"/>
      <c r="B22" s="594"/>
      <c r="C22" s="595"/>
      <c r="D22" s="595"/>
      <c r="E22" s="602"/>
      <c r="F22" s="596"/>
      <c r="G22" s="597"/>
      <c r="H22" s="598"/>
      <c r="J22" s="600"/>
      <c r="K22" s="600"/>
      <c r="L22" s="598"/>
      <c r="M22" s="601"/>
      <c r="N22" s="600"/>
      <c r="O22" s="598"/>
      <c r="P22" s="598"/>
      <c r="Q22" s="598"/>
      <c r="R22" s="598"/>
      <c r="S22" s="598"/>
    </row>
    <row r="23" spans="1:19" s="599" customFormat="1" ht="12.75" customHeight="1">
      <c r="A23" s="593"/>
      <c r="B23" s="594"/>
      <c r="C23" s="595"/>
      <c r="D23" s="595"/>
      <c r="E23" s="602"/>
      <c r="F23" s="596"/>
      <c r="G23" s="597"/>
      <c r="H23" s="598"/>
      <c r="J23" s="600"/>
      <c r="K23" s="600"/>
      <c r="L23" s="598"/>
      <c r="M23" s="601"/>
      <c r="N23" s="600"/>
      <c r="O23" s="598"/>
      <c r="P23" s="598"/>
      <c r="Q23" s="598"/>
      <c r="R23" s="598"/>
      <c r="S23" s="598"/>
    </row>
    <row r="24" spans="1:19" s="605" customFormat="1" ht="12.75" customHeight="1">
      <c r="A24" s="593"/>
      <c r="B24" s="594"/>
      <c r="C24" s="602" t="s">
        <v>118</v>
      </c>
      <c r="D24" s="603"/>
      <c r="E24" s="602"/>
      <c r="F24" s="596"/>
      <c r="G24" s="597"/>
      <c r="H24" s="604"/>
      <c r="I24" s="604"/>
      <c r="J24" s="604"/>
      <c r="K24" s="604"/>
      <c r="L24" s="604"/>
      <c r="M24" s="604"/>
    </row>
    <row r="25" spans="1:19" s="604" customFormat="1" ht="47.25" customHeight="1">
      <c r="A25" s="606"/>
      <c r="B25" s="607"/>
      <c r="C25" s="608"/>
      <c r="D25" s="609"/>
      <c r="E25" s="610"/>
      <c r="F25" s="608"/>
      <c r="G25" s="611"/>
      <c r="H25" s="612"/>
      <c r="I25" s="613"/>
      <c r="J25" s="613"/>
      <c r="K25" s="614"/>
      <c r="L25" s="615"/>
    </row>
    <row r="26" spans="1:19" s="599" customFormat="1" ht="12.75" customHeight="1">
      <c r="A26" s="593"/>
      <c r="B26" s="594"/>
      <c r="C26" s="602" t="s">
        <v>1520</v>
      </c>
      <c r="D26" s="603"/>
      <c r="E26" s="602"/>
      <c r="F26" s="596"/>
      <c r="G26" s="597"/>
      <c r="H26" s="598"/>
      <c r="J26" s="600"/>
      <c r="K26" s="600"/>
      <c r="L26" s="598"/>
      <c r="M26" s="601"/>
      <c r="N26" s="600"/>
      <c r="O26" s="598"/>
      <c r="P26" s="598"/>
      <c r="Q26" s="598"/>
      <c r="R26" s="598"/>
      <c r="S26" s="598"/>
    </row>
    <row r="27" spans="1:19" s="599" customFormat="1" ht="12.75" customHeight="1">
      <c r="A27" s="593"/>
      <c r="B27" s="594"/>
      <c r="C27" s="602"/>
      <c r="D27" s="595"/>
      <c r="E27" s="602"/>
      <c r="F27" s="596"/>
      <c r="G27" s="597"/>
      <c r="H27" s="598"/>
      <c r="J27" s="600"/>
      <c r="K27" s="600"/>
      <c r="L27" s="598"/>
      <c r="M27" s="601"/>
      <c r="N27" s="600"/>
      <c r="O27" s="598"/>
      <c r="P27" s="598"/>
      <c r="Q27" s="598"/>
      <c r="R27" s="598"/>
      <c r="S27" s="598"/>
    </row>
    <row r="28" spans="1:19" s="599" customFormat="1" ht="12.75" customHeight="1">
      <c r="A28" s="593"/>
      <c r="B28" s="594"/>
      <c r="C28" s="602"/>
      <c r="D28" s="595"/>
      <c r="E28" s="602"/>
      <c r="F28" s="596"/>
      <c r="G28" s="597"/>
      <c r="H28" s="598"/>
      <c r="J28" s="600"/>
      <c r="K28" s="600"/>
      <c r="L28" s="598"/>
      <c r="M28" s="601"/>
      <c r="N28" s="600"/>
      <c r="O28" s="598"/>
      <c r="P28" s="598"/>
      <c r="Q28" s="598"/>
      <c r="R28" s="598"/>
      <c r="S28" s="598"/>
    </row>
    <row r="29" spans="1:19" s="605" customFormat="1" ht="12.75" customHeight="1">
      <c r="A29" s="593"/>
      <c r="B29" s="594"/>
      <c r="C29" s="602" t="s">
        <v>118</v>
      </c>
      <c r="D29" s="603"/>
      <c r="E29" s="602"/>
      <c r="F29" s="596"/>
      <c r="G29" s="597"/>
      <c r="H29" s="604"/>
      <c r="I29" s="604"/>
      <c r="J29" s="604"/>
      <c r="K29" s="604"/>
      <c r="L29" s="604"/>
      <c r="M29" s="604"/>
    </row>
    <row r="30" spans="1:19" s="604" customFormat="1" ht="47.25" customHeight="1">
      <c r="A30" s="616"/>
      <c r="B30" s="617"/>
      <c r="C30" s="618"/>
      <c r="D30" s="618"/>
      <c r="E30" s="619"/>
      <c r="F30" s="620"/>
      <c r="G30" s="621"/>
      <c r="H30" s="612"/>
      <c r="I30" s="613"/>
      <c r="J30" s="613"/>
      <c r="K30" s="614"/>
      <c r="L30" s="615"/>
    </row>
    <row r="31" spans="1:19" s="71" customFormat="1" ht="24.75" customHeight="1">
      <c r="A31" s="1005" t="s">
        <v>1533</v>
      </c>
      <c r="B31" s="1006"/>
      <c r="C31" s="1006"/>
      <c r="D31" s="1006"/>
      <c r="E31" s="1006"/>
      <c r="F31" s="1006"/>
      <c r="G31" s="1007"/>
      <c r="Q31" s="72"/>
    </row>
    <row r="32" spans="1:19" s="49" customFormat="1" ht="30" hidden="1" customHeight="1">
      <c r="A32" s="660" t="s">
        <v>5</v>
      </c>
      <c r="B32" s="661" t="s">
        <v>41</v>
      </c>
      <c r="C32" s="662" t="s">
        <v>42</v>
      </c>
      <c r="D32" s="663" t="s">
        <v>7</v>
      </c>
      <c r="E32" s="664" t="s">
        <v>43</v>
      </c>
      <c r="F32" s="687" t="s">
        <v>44</v>
      </c>
      <c r="H32" s="147" t="s">
        <v>4</v>
      </c>
      <c r="I32" s="101"/>
      <c r="Q32" s="50"/>
    </row>
    <row r="33" spans="1:17" s="71" customFormat="1" ht="15" hidden="1" customHeight="1">
      <c r="A33" s="490">
        <v>43279</v>
      </c>
      <c r="B33" s="401" t="s">
        <v>141</v>
      </c>
      <c r="C33" s="402" t="s">
        <v>1382</v>
      </c>
      <c r="D33" s="403">
        <f>117.7+10</f>
        <v>127.7</v>
      </c>
      <c r="E33" s="387" t="s">
        <v>146</v>
      </c>
      <c r="F33" s="390" t="s">
        <v>143</v>
      </c>
      <c r="G33" s="163"/>
      <c r="Q33" s="72"/>
    </row>
    <row r="34" spans="1:17" s="71" customFormat="1" ht="15" hidden="1" customHeight="1">
      <c r="A34" s="462" t="s">
        <v>506</v>
      </c>
      <c r="B34" s="214" t="s">
        <v>141</v>
      </c>
      <c r="C34" s="203" t="s">
        <v>168</v>
      </c>
      <c r="D34" s="204">
        <v>672.17</v>
      </c>
      <c r="E34" s="211" t="s">
        <v>165</v>
      </c>
      <c r="F34" s="392" t="s">
        <v>160</v>
      </c>
      <c r="G34" s="163"/>
      <c r="Q34" s="72"/>
    </row>
    <row r="35" spans="1:17" s="71" customFormat="1" ht="15" hidden="1" customHeight="1">
      <c r="A35" s="456">
        <v>43283</v>
      </c>
      <c r="B35" s="214" t="s">
        <v>141</v>
      </c>
      <c r="C35" s="228" t="s">
        <v>1249</v>
      </c>
      <c r="D35" s="201">
        <v>920</v>
      </c>
      <c r="E35" s="211" t="s">
        <v>37</v>
      </c>
      <c r="F35" s="392" t="s">
        <v>160</v>
      </c>
      <c r="G35" s="163"/>
      <c r="Q35" s="72"/>
    </row>
    <row r="36" spans="1:17" s="71" customFormat="1" ht="15" hidden="1" customHeight="1">
      <c r="A36" s="470" t="s">
        <v>1318</v>
      </c>
      <c r="B36" s="214" t="s">
        <v>161</v>
      </c>
      <c r="C36" s="228" t="s">
        <v>1397</v>
      </c>
      <c r="D36" s="201">
        <v>10.06</v>
      </c>
      <c r="E36" s="366" t="s">
        <v>37</v>
      </c>
      <c r="F36" s="392" t="s">
        <v>160</v>
      </c>
      <c r="G36" s="163"/>
      <c r="Q36" s="72"/>
    </row>
    <row r="37" spans="1:17" s="71" customFormat="1" ht="15" hidden="1" customHeight="1">
      <c r="A37" s="469">
        <v>43301</v>
      </c>
      <c r="B37" s="214" t="s">
        <v>161</v>
      </c>
      <c r="C37" s="238" t="s">
        <v>1263</v>
      </c>
      <c r="D37" s="204">
        <v>15.22</v>
      </c>
      <c r="E37" s="211" t="s">
        <v>1244</v>
      </c>
      <c r="F37" s="392" t="s">
        <v>150</v>
      </c>
      <c r="G37" s="163"/>
      <c r="Q37" s="72"/>
    </row>
    <row r="38" spans="1:17" s="71" customFormat="1" ht="15" hidden="1" customHeight="1">
      <c r="A38" s="468">
        <v>43325</v>
      </c>
      <c r="B38" s="381" t="s">
        <v>161</v>
      </c>
      <c r="C38" s="382" t="s">
        <v>1259</v>
      </c>
      <c r="D38" s="383">
        <v>460.87</v>
      </c>
      <c r="E38" s="384" t="s">
        <v>146</v>
      </c>
      <c r="F38" s="544"/>
      <c r="G38" s="163"/>
      <c r="Q38" s="72"/>
    </row>
    <row r="39" spans="1:17" s="71" customFormat="1" ht="15" hidden="1" customHeight="1">
      <c r="A39" s="468">
        <v>43325</v>
      </c>
      <c r="B39" s="381" t="s">
        <v>161</v>
      </c>
      <c r="C39" s="382" t="s">
        <v>1260</v>
      </c>
      <c r="D39" s="383">
        <v>39.65</v>
      </c>
      <c r="E39" s="384" t="s">
        <v>1246</v>
      </c>
      <c r="F39" s="544"/>
      <c r="G39" s="163"/>
      <c r="Q39" s="72"/>
    </row>
    <row r="40" spans="1:17" s="71" customFormat="1" ht="15" hidden="1" customHeight="1">
      <c r="A40" s="469">
        <v>43325</v>
      </c>
      <c r="B40" s="381" t="s">
        <v>161</v>
      </c>
      <c r="C40" s="382" t="s">
        <v>1261</v>
      </c>
      <c r="D40" s="385">
        <v>37.74</v>
      </c>
      <c r="E40" s="384" t="s">
        <v>1246</v>
      </c>
      <c r="F40" s="544"/>
      <c r="G40" s="163"/>
      <c r="Q40" s="72"/>
    </row>
    <row r="41" spans="1:17" s="71" customFormat="1" ht="15" hidden="1" customHeight="1">
      <c r="A41" s="469">
        <v>43329</v>
      </c>
      <c r="B41" s="214" t="s">
        <v>161</v>
      </c>
      <c r="C41" s="238" t="s">
        <v>1262</v>
      </c>
      <c r="D41" s="204">
        <v>7.3</v>
      </c>
      <c r="E41" s="211" t="s">
        <v>1244</v>
      </c>
      <c r="F41" s="392" t="s">
        <v>160</v>
      </c>
      <c r="G41" s="163"/>
      <c r="Q41" s="72"/>
    </row>
    <row r="42" spans="1:17" s="71" customFormat="1" ht="15" hidden="1" customHeight="1">
      <c r="A42" s="469">
        <v>43339</v>
      </c>
      <c r="B42" s="214" t="s">
        <v>161</v>
      </c>
      <c r="C42" s="238" t="s">
        <v>1319</v>
      </c>
      <c r="D42" s="204">
        <f>104.35+5.46</f>
        <v>109.80999999999999</v>
      </c>
      <c r="E42" s="211" t="s">
        <v>1320</v>
      </c>
      <c r="F42" s="392" t="s">
        <v>160</v>
      </c>
      <c r="G42" s="163"/>
      <c r="Q42" s="72"/>
    </row>
    <row r="43" spans="1:17" s="71" customFormat="1" ht="15" hidden="1" customHeight="1">
      <c r="A43" s="458" t="s">
        <v>1243</v>
      </c>
      <c r="B43" s="214" t="s">
        <v>141</v>
      </c>
      <c r="C43" s="228" t="s">
        <v>1274</v>
      </c>
      <c r="D43" s="201">
        <v>1304.3499999999999</v>
      </c>
      <c r="E43" s="211" t="s">
        <v>566</v>
      </c>
      <c r="F43" s="392" t="s">
        <v>1271</v>
      </c>
      <c r="G43" s="163"/>
      <c r="Q43" s="72"/>
    </row>
    <row r="44" spans="1:17" s="71" customFormat="1" ht="15" hidden="1" customHeight="1">
      <c r="A44" s="470" t="s">
        <v>1275</v>
      </c>
      <c r="B44" s="214" t="s">
        <v>141</v>
      </c>
      <c r="C44" s="228" t="s">
        <v>1273</v>
      </c>
      <c r="D44" s="201">
        <f>12.5+301.35</f>
        <v>313.85000000000002</v>
      </c>
      <c r="E44" s="211" t="s">
        <v>146</v>
      </c>
      <c r="F44" s="392" t="s">
        <v>1271</v>
      </c>
      <c r="G44" s="163"/>
      <c r="Q44" s="72"/>
    </row>
    <row r="45" spans="1:17" s="71" customFormat="1" ht="15" hidden="1" customHeight="1">
      <c r="A45" s="458" t="s">
        <v>1272</v>
      </c>
      <c r="B45" s="214" t="s">
        <v>161</v>
      </c>
      <c r="C45" s="228" t="s">
        <v>1273</v>
      </c>
      <c r="D45" s="204">
        <v>83.48</v>
      </c>
      <c r="E45" s="211" t="s">
        <v>151</v>
      </c>
      <c r="F45" s="392" t="s">
        <v>662</v>
      </c>
      <c r="G45" s="163"/>
      <c r="Q45" s="72"/>
    </row>
    <row r="46" spans="1:17" s="71" customFormat="1" ht="15" hidden="1" customHeight="1">
      <c r="A46" s="470" t="s">
        <v>1383</v>
      </c>
      <c r="B46" s="214" t="s">
        <v>161</v>
      </c>
      <c r="C46" s="228" t="s">
        <v>1276</v>
      </c>
      <c r="D46" s="201">
        <v>35.83</v>
      </c>
      <c r="E46" s="211" t="s">
        <v>1246</v>
      </c>
      <c r="F46" s="392" t="s">
        <v>1271</v>
      </c>
      <c r="G46" s="163"/>
      <c r="Q46" s="72"/>
    </row>
    <row r="47" spans="1:17" s="71" customFormat="1" ht="15" hidden="1" customHeight="1">
      <c r="A47" s="470" t="s">
        <v>1383</v>
      </c>
      <c r="B47" s="214" t="s">
        <v>161</v>
      </c>
      <c r="C47" s="238" t="s">
        <v>1278</v>
      </c>
      <c r="D47" s="204">
        <v>124.85</v>
      </c>
      <c r="E47" s="211" t="s">
        <v>153</v>
      </c>
      <c r="F47" s="392" t="s">
        <v>1271</v>
      </c>
      <c r="G47" s="163"/>
      <c r="Q47" s="72"/>
    </row>
    <row r="48" spans="1:17" s="71" customFormat="1" ht="15" hidden="1" customHeight="1">
      <c r="A48" s="458" t="s">
        <v>1272</v>
      </c>
      <c r="B48" s="214" t="s">
        <v>161</v>
      </c>
      <c r="C48" s="228" t="s">
        <v>1273</v>
      </c>
      <c r="D48" s="201">
        <f>567.65-17.39-17.39</f>
        <v>532.87</v>
      </c>
      <c r="E48" s="211" t="s">
        <v>148</v>
      </c>
      <c r="F48" s="392" t="s">
        <v>1271</v>
      </c>
      <c r="G48" s="163"/>
      <c r="Q48" s="72"/>
    </row>
    <row r="49" spans="1:17" s="71" customFormat="1" ht="15" hidden="1" customHeight="1">
      <c r="A49" s="458">
        <v>43353</v>
      </c>
      <c r="B49" s="214" t="s">
        <v>161</v>
      </c>
      <c r="C49" s="228" t="s">
        <v>1384</v>
      </c>
      <c r="D49" s="201">
        <v>17.39</v>
      </c>
      <c r="E49" s="211" t="s">
        <v>153</v>
      </c>
      <c r="F49" s="392" t="s">
        <v>1271</v>
      </c>
      <c r="G49" s="163"/>
      <c r="H49" s="116"/>
      <c r="Q49" s="72"/>
    </row>
    <row r="50" spans="1:17" s="71" customFormat="1" ht="15" hidden="1" customHeight="1">
      <c r="A50" s="458">
        <v>43354</v>
      </c>
      <c r="B50" s="214" t="s">
        <v>161</v>
      </c>
      <c r="C50" s="228" t="s">
        <v>1385</v>
      </c>
      <c r="D50" s="201">
        <v>17.39</v>
      </c>
      <c r="E50" s="211" t="s">
        <v>153</v>
      </c>
      <c r="F50" s="392" t="s">
        <v>1271</v>
      </c>
      <c r="G50" s="163"/>
      <c r="Q50" s="72"/>
    </row>
    <row r="51" spans="1:17" s="71" customFormat="1" ht="15" hidden="1" customHeight="1">
      <c r="A51" s="468">
        <v>43354</v>
      </c>
      <c r="B51" s="214" t="s">
        <v>161</v>
      </c>
      <c r="C51" s="228" t="s">
        <v>1277</v>
      </c>
      <c r="D51" s="201">
        <v>35.83</v>
      </c>
      <c r="E51" s="211" t="s">
        <v>1246</v>
      </c>
      <c r="F51" s="392" t="s">
        <v>1271</v>
      </c>
      <c r="G51" s="163"/>
      <c r="Q51" s="72"/>
    </row>
    <row r="52" spans="1:17" s="71" customFormat="1" ht="15" hidden="1" customHeight="1">
      <c r="A52" s="468">
        <v>43356</v>
      </c>
      <c r="B52" s="214" t="s">
        <v>141</v>
      </c>
      <c r="C52" s="228" t="s">
        <v>1280</v>
      </c>
      <c r="D52" s="201">
        <f>10+10+85.14+520.89+12.5</f>
        <v>638.53</v>
      </c>
      <c r="E52" s="211" t="s">
        <v>146</v>
      </c>
      <c r="F52" s="392" t="s">
        <v>143</v>
      </c>
      <c r="G52" s="163"/>
      <c r="Q52" s="72"/>
    </row>
    <row r="53" spans="1:17" s="71" customFormat="1" ht="15" hidden="1" customHeight="1">
      <c r="A53" s="469">
        <v>43356</v>
      </c>
      <c r="B53" s="214" t="s">
        <v>161</v>
      </c>
      <c r="C53" s="228" t="s">
        <v>1280</v>
      </c>
      <c r="D53" s="204">
        <v>29.57</v>
      </c>
      <c r="E53" s="211" t="s">
        <v>151</v>
      </c>
      <c r="F53" s="392" t="s">
        <v>662</v>
      </c>
      <c r="G53" s="163"/>
      <c r="Q53" s="72"/>
    </row>
    <row r="54" spans="1:17" s="71" customFormat="1" ht="15" hidden="1" customHeight="1">
      <c r="A54" s="468">
        <v>43356</v>
      </c>
      <c r="B54" s="214" t="s">
        <v>161</v>
      </c>
      <c r="C54" s="228" t="s">
        <v>1281</v>
      </c>
      <c r="D54" s="201">
        <v>18.52</v>
      </c>
      <c r="E54" s="211" t="s">
        <v>1246</v>
      </c>
      <c r="F54" s="392" t="s">
        <v>143</v>
      </c>
      <c r="G54" s="163"/>
      <c r="Q54" s="72"/>
    </row>
    <row r="55" spans="1:17" s="71" customFormat="1" ht="15" hidden="1" customHeight="1">
      <c r="A55" s="469">
        <v>43356</v>
      </c>
      <c r="B55" s="214" t="s">
        <v>161</v>
      </c>
      <c r="C55" s="228" t="s">
        <v>1282</v>
      </c>
      <c r="D55" s="204">
        <v>75.650000000000006</v>
      </c>
      <c r="E55" s="211" t="s">
        <v>1246</v>
      </c>
      <c r="F55" s="392" t="s">
        <v>143</v>
      </c>
      <c r="G55" s="163"/>
      <c r="Q55" s="72"/>
    </row>
    <row r="56" spans="1:17" s="71" customFormat="1" ht="15" hidden="1" customHeight="1">
      <c r="A56" s="469">
        <v>43370</v>
      </c>
      <c r="B56" s="214" t="s">
        <v>141</v>
      </c>
      <c r="C56" s="238" t="s">
        <v>1290</v>
      </c>
      <c r="D56" s="204">
        <f>414.25+12.5</f>
        <v>426.75</v>
      </c>
      <c r="E56" s="211" t="s">
        <v>146</v>
      </c>
      <c r="F56" s="392" t="s">
        <v>143</v>
      </c>
      <c r="G56" s="163"/>
      <c r="Q56" s="72"/>
    </row>
    <row r="57" spans="1:17" s="71" customFormat="1" ht="15" hidden="1" customHeight="1">
      <c r="A57" s="469">
        <v>43370</v>
      </c>
      <c r="B57" s="252" t="s">
        <v>161</v>
      </c>
      <c r="C57" s="238" t="s">
        <v>1290</v>
      </c>
      <c r="D57" s="249">
        <v>29.57</v>
      </c>
      <c r="E57" s="322" t="s">
        <v>151</v>
      </c>
      <c r="F57" s="545" t="s">
        <v>662</v>
      </c>
      <c r="G57" s="163"/>
      <c r="Q57" s="72"/>
    </row>
    <row r="58" spans="1:17" s="71" customFormat="1" ht="15" hidden="1" customHeight="1">
      <c r="A58" s="469">
        <v>43370</v>
      </c>
      <c r="B58" s="255" t="s">
        <v>161</v>
      </c>
      <c r="C58" s="238" t="s">
        <v>1292</v>
      </c>
      <c r="D58" s="253">
        <v>74.78</v>
      </c>
      <c r="E58" s="321" t="s">
        <v>1246</v>
      </c>
      <c r="F58" s="546" t="s">
        <v>143</v>
      </c>
      <c r="G58" s="163"/>
      <c r="Q58" s="72"/>
    </row>
    <row r="59" spans="1:17" s="71" customFormat="1" ht="15" hidden="1" customHeight="1">
      <c r="A59" s="469">
        <v>43370</v>
      </c>
      <c r="B59" s="252" t="s">
        <v>161</v>
      </c>
      <c r="C59" s="238" t="s">
        <v>1291</v>
      </c>
      <c r="D59" s="249">
        <v>14.61</v>
      </c>
      <c r="E59" s="321" t="s">
        <v>1246</v>
      </c>
      <c r="F59" s="545" t="s">
        <v>143</v>
      </c>
      <c r="G59" s="163"/>
      <c r="Q59" s="72"/>
    </row>
    <row r="60" spans="1:17" s="71" customFormat="1" ht="15" hidden="1" customHeight="1">
      <c r="A60" s="461" t="s">
        <v>1245</v>
      </c>
      <c r="B60" s="214" t="s">
        <v>141</v>
      </c>
      <c r="C60" s="238" t="s">
        <v>1283</v>
      </c>
      <c r="D60" s="204">
        <f>12.5+93.04+185.56</f>
        <v>291.10000000000002</v>
      </c>
      <c r="E60" s="211" t="s">
        <v>146</v>
      </c>
      <c r="F60" s="392" t="s">
        <v>1284</v>
      </c>
      <c r="G60" s="163"/>
      <c r="Q60" s="72"/>
    </row>
    <row r="61" spans="1:17" s="71" customFormat="1" ht="15" hidden="1" customHeight="1">
      <c r="A61" s="461" t="s">
        <v>1245</v>
      </c>
      <c r="B61" s="255" t="s">
        <v>161</v>
      </c>
      <c r="C61" s="238" t="s">
        <v>1283</v>
      </c>
      <c r="D61" s="253">
        <v>67.39</v>
      </c>
      <c r="E61" s="322" t="s">
        <v>151</v>
      </c>
      <c r="F61" s="545" t="s">
        <v>1284</v>
      </c>
      <c r="G61" s="163"/>
      <c r="Q61" s="72"/>
    </row>
    <row r="62" spans="1:17" s="71" customFormat="1" ht="15" hidden="1" customHeight="1">
      <c r="A62" s="407" t="s">
        <v>1245</v>
      </c>
      <c r="B62" s="255" t="s">
        <v>161</v>
      </c>
      <c r="C62" s="238" t="s">
        <v>1283</v>
      </c>
      <c r="D62" s="253">
        <v>62.27</v>
      </c>
      <c r="E62" s="321" t="s">
        <v>149</v>
      </c>
      <c r="F62" s="392" t="s">
        <v>1284</v>
      </c>
      <c r="G62" s="163"/>
      <c r="Q62" s="72"/>
    </row>
    <row r="63" spans="1:17" s="71" customFormat="1" ht="15" hidden="1" customHeight="1">
      <c r="A63" s="407" t="s">
        <v>1245</v>
      </c>
      <c r="B63" s="252" t="s">
        <v>141</v>
      </c>
      <c r="C63" s="238" t="s">
        <v>1283</v>
      </c>
      <c r="D63" s="249">
        <f>70+7.5</f>
        <v>77.5</v>
      </c>
      <c r="E63" s="321" t="s">
        <v>149</v>
      </c>
      <c r="F63" s="392" t="s">
        <v>1284</v>
      </c>
      <c r="G63" s="163"/>
      <c r="Q63" s="72"/>
    </row>
    <row r="64" spans="1:17" s="71" customFormat="1" ht="15" hidden="1" customHeight="1">
      <c r="A64" s="408" t="s">
        <v>1304</v>
      </c>
      <c r="B64" s="252" t="s">
        <v>161</v>
      </c>
      <c r="C64" s="238" t="s">
        <v>1283</v>
      </c>
      <c r="D64" s="249">
        <f>250.43</f>
        <v>250.43</v>
      </c>
      <c r="E64" s="321" t="s">
        <v>148</v>
      </c>
      <c r="F64" s="392" t="s">
        <v>1284</v>
      </c>
      <c r="G64" s="163"/>
      <c r="Q64" s="72"/>
    </row>
    <row r="65" spans="1:17" s="71" customFormat="1" ht="15" hidden="1" customHeight="1">
      <c r="A65" s="407">
        <v>43388</v>
      </c>
      <c r="B65" s="255" t="s">
        <v>161</v>
      </c>
      <c r="C65" s="238" t="s">
        <v>1305</v>
      </c>
      <c r="D65" s="253">
        <v>8.6999999999999993</v>
      </c>
      <c r="E65" s="321" t="s">
        <v>153</v>
      </c>
      <c r="F65" s="392" t="s">
        <v>1284</v>
      </c>
      <c r="G65" s="163"/>
      <c r="Q65" s="72"/>
    </row>
    <row r="66" spans="1:17" s="71" customFormat="1" ht="15" hidden="1" customHeight="1">
      <c r="A66" s="407">
        <v>43388</v>
      </c>
      <c r="B66" s="255" t="s">
        <v>161</v>
      </c>
      <c r="C66" s="238" t="s">
        <v>1386</v>
      </c>
      <c r="D66" s="253">
        <v>127.83</v>
      </c>
      <c r="E66" s="321" t="s">
        <v>153</v>
      </c>
      <c r="F66" s="392" t="s">
        <v>1284</v>
      </c>
      <c r="G66" s="163"/>
      <c r="Q66" s="72"/>
    </row>
    <row r="67" spans="1:17" s="71" customFormat="1" ht="15" hidden="1" customHeight="1">
      <c r="A67" s="407">
        <v>43389</v>
      </c>
      <c r="B67" s="255" t="s">
        <v>161</v>
      </c>
      <c r="C67" s="238" t="s">
        <v>1305</v>
      </c>
      <c r="D67" s="253">
        <v>13.91</v>
      </c>
      <c r="E67" s="321" t="s">
        <v>153</v>
      </c>
      <c r="F67" s="392" t="s">
        <v>1284</v>
      </c>
      <c r="G67" s="163"/>
      <c r="Q67" s="72"/>
    </row>
    <row r="68" spans="1:17" s="71" customFormat="1" ht="15" hidden="1" customHeight="1">
      <c r="A68" s="468">
        <v>43397</v>
      </c>
      <c r="B68" s="214" t="s">
        <v>141</v>
      </c>
      <c r="C68" s="228" t="s">
        <v>1285</v>
      </c>
      <c r="D68" s="201">
        <f>301.35+12.5</f>
        <v>313.85000000000002</v>
      </c>
      <c r="E68" s="211" t="s">
        <v>146</v>
      </c>
      <c r="F68" s="392" t="s">
        <v>167</v>
      </c>
      <c r="G68" s="163"/>
      <c r="Q68" s="72"/>
    </row>
    <row r="69" spans="1:17" s="71" customFormat="1" ht="15" hidden="1" customHeight="1">
      <c r="A69" s="468">
        <v>43397</v>
      </c>
      <c r="B69" s="252" t="s">
        <v>161</v>
      </c>
      <c r="C69" s="228" t="s">
        <v>1285</v>
      </c>
      <c r="D69" s="249">
        <v>29.57</v>
      </c>
      <c r="E69" s="322" t="s">
        <v>151</v>
      </c>
      <c r="F69" s="545" t="s">
        <v>662</v>
      </c>
      <c r="G69" s="163"/>
      <c r="Q69" s="72"/>
    </row>
    <row r="70" spans="1:17" s="71" customFormat="1" ht="15" hidden="1" customHeight="1">
      <c r="A70" s="462" t="s">
        <v>1286</v>
      </c>
      <c r="B70" s="252" t="s">
        <v>161</v>
      </c>
      <c r="C70" s="238" t="s">
        <v>1287</v>
      </c>
      <c r="D70" s="249">
        <v>7.83</v>
      </c>
      <c r="E70" s="211" t="s">
        <v>1244</v>
      </c>
      <c r="F70" s="392" t="s">
        <v>150</v>
      </c>
      <c r="G70" s="163"/>
      <c r="Q70" s="72"/>
    </row>
    <row r="71" spans="1:17" s="71" customFormat="1" ht="15" hidden="1" customHeight="1">
      <c r="A71" s="492" t="s">
        <v>1302</v>
      </c>
      <c r="B71" s="328" t="s">
        <v>141</v>
      </c>
      <c r="C71" s="329" t="s">
        <v>1388</v>
      </c>
      <c r="D71" s="334">
        <f>10+10+192.31+1.71+25.2+403.17+67.8</f>
        <v>710.18999999999994</v>
      </c>
      <c r="E71" s="331" t="s">
        <v>146</v>
      </c>
      <c r="F71" s="547" t="s">
        <v>1225</v>
      </c>
      <c r="G71" s="163"/>
      <c r="Q71" s="72"/>
    </row>
    <row r="72" spans="1:17" s="71" customFormat="1" ht="15" hidden="1" customHeight="1">
      <c r="A72" s="439" t="s">
        <v>1302</v>
      </c>
      <c r="B72" s="345" t="s">
        <v>161</v>
      </c>
      <c r="C72" s="329" t="s">
        <v>1388</v>
      </c>
      <c r="D72" s="334">
        <v>100.87</v>
      </c>
      <c r="E72" s="333" t="s">
        <v>151</v>
      </c>
      <c r="F72" s="548" t="s">
        <v>662</v>
      </c>
      <c r="G72" s="163"/>
      <c r="Q72" s="72"/>
    </row>
    <row r="73" spans="1:17" s="71" customFormat="1" ht="15" hidden="1" customHeight="1">
      <c r="A73" s="438" t="s">
        <v>1310</v>
      </c>
      <c r="B73" s="346" t="s">
        <v>161</v>
      </c>
      <c r="C73" s="329" t="s">
        <v>1387</v>
      </c>
      <c r="D73" s="332">
        <f>217.39+4.35</f>
        <v>221.73999999999998</v>
      </c>
      <c r="E73" s="335" t="s">
        <v>148</v>
      </c>
      <c r="F73" s="548" t="s">
        <v>145</v>
      </c>
      <c r="G73" s="163"/>
      <c r="Q73" s="72"/>
    </row>
    <row r="74" spans="1:17" s="71" customFormat="1" ht="15" hidden="1" customHeight="1">
      <c r="A74" s="438" t="s">
        <v>1311</v>
      </c>
      <c r="B74" s="346" t="s">
        <v>161</v>
      </c>
      <c r="C74" s="329" t="s">
        <v>1235</v>
      </c>
      <c r="D74" s="332">
        <v>331.72</v>
      </c>
      <c r="E74" s="335" t="s">
        <v>148</v>
      </c>
      <c r="F74" s="548" t="s">
        <v>143</v>
      </c>
      <c r="G74" s="163"/>
      <c r="Q74" s="72"/>
    </row>
    <row r="75" spans="1:17" s="71" customFormat="1" ht="15" hidden="1" customHeight="1">
      <c r="A75" s="438">
        <v>43416</v>
      </c>
      <c r="B75" s="346" t="s">
        <v>161</v>
      </c>
      <c r="C75" s="360" t="s">
        <v>1313</v>
      </c>
      <c r="D75" s="332">
        <v>76.7</v>
      </c>
      <c r="E75" s="333" t="s">
        <v>1246</v>
      </c>
      <c r="F75" s="548" t="s">
        <v>143</v>
      </c>
      <c r="G75" s="163"/>
      <c r="Q75" s="72"/>
    </row>
    <row r="76" spans="1:17" s="71" customFormat="1" ht="15" hidden="1" customHeight="1">
      <c r="A76" s="438">
        <v>43416</v>
      </c>
      <c r="B76" s="346" t="s">
        <v>161</v>
      </c>
      <c r="C76" s="359" t="s">
        <v>1389</v>
      </c>
      <c r="D76" s="334">
        <v>40.700000000000003</v>
      </c>
      <c r="E76" s="335" t="s">
        <v>153</v>
      </c>
      <c r="F76" s="548" t="s">
        <v>143</v>
      </c>
      <c r="G76" s="163"/>
      <c r="Q76" s="72"/>
    </row>
    <row r="77" spans="1:17" s="71" customFormat="1" ht="15" hidden="1" customHeight="1">
      <c r="A77" s="439">
        <v>43416</v>
      </c>
      <c r="B77" s="345" t="s">
        <v>161</v>
      </c>
      <c r="C77" s="329" t="s">
        <v>1312</v>
      </c>
      <c r="D77" s="334">
        <v>9.83</v>
      </c>
      <c r="E77" s="333" t="s">
        <v>1246</v>
      </c>
      <c r="F77" s="548" t="s">
        <v>143</v>
      </c>
      <c r="G77" s="163"/>
      <c r="Q77" s="72"/>
    </row>
    <row r="78" spans="1:17" s="71" customFormat="1" ht="15" hidden="1" customHeight="1">
      <c r="A78" s="408">
        <v>43423</v>
      </c>
      <c r="B78" s="252" t="s">
        <v>161</v>
      </c>
      <c r="C78" s="228" t="s">
        <v>1297</v>
      </c>
      <c r="D78" s="249">
        <v>14</v>
      </c>
      <c r="E78" s="322" t="s">
        <v>1246</v>
      </c>
      <c r="F78" s="545" t="s">
        <v>150</v>
      </c>
      <c r="G78" s="163"/>
      <c r="Q78" s="72"/>
    </row>
    <row r="79" spans="1:17" s="71" customFormat="1" ht="15" hidden="1" customHeight="1">
      <c r="A79" s="407">
        <v>43423</v>
      </c>
      <c r="B79" s="255" t="s">
        <v>161</v>
      </c>
      <c r="C79" s="228" t="s">
        <v>1298</v>
      </c>
      <c r="D79" s="253">
        <v>11.57</v>
      </c>
      <c r="E79" s="321" t="s">
        <v>1246</v>
      </c>
      <c r="F79" s="546" t="s">
        <v>150</v>
      </c>
      <c r="G79" s="163"/>
      <c r="Q79" s="72"/>
    </row>
    <row r="80" spans="1:17" s="71" customFormat="1" ht="15" hidden="1" customHeight="1">
      <c r="A80" s="408">
        <v>43434</v>
      </c>
      <c r="B80" s="252" t="s">
        <v>141</v>
      </c>
      <c r="C80" s="238" t="s">
        <v>1303</v>
      </c>
      <c r="D80" s="249">
        <v>113.67</v>
      </c>
      <c r="E80" s="322" t="s">
        <v>675</v>
      </c>
      <c r="F80" s="545" t="s">
        <v>166</v>
      </c>
      <c r="G80" s="163"/>
      <c r="Q80" s="72"/>
    </row>
    <row r="81" spans="1:17" s="71" customFormat="1" ht="45" hidden="1">
      <c r="A81" s="493" t="s">
        <v>1247</v>
      </c>
      <c r="B81" s="349" t="s">
        <v>141</v>
      </c>
      <c r="C81" s="350" t="s">
        <v>1308</v>
      </c>
      <c r="D81" s="351">
        <f>20.5+405.44+10+247.45</f>
        <v>683.39</v>
      </c>
      <c r="E81" s="352" t="s">
        <v>146</v>
      </c>
      <c r="F81" s="549" t="s">
        <v>1505</v>
      </c>
      <c r="G81" s="163"/>
      <c r="Q81" s="72"/>
    </row>
    <row r="82" spans="1:17" s="71" customFormat="1" ht="15" hidden="1" customHeight="1">
      <c r="A82" s="493" t="s">
        <v>1247</v>
      </c>
      <c r="B82" s="349" t="s">
        <v>161</v>
      </c>
      <c r="C82" s="350" t="s">
        <v>1308</v>
      </c>
      <c r="D82" s="353">
        <v>100.87</v>
      </c>
      <c r="E82" s="352" t="s">
        <v>151</v>
      </c>
      <c r="F82" s="550" t="s">
        <v>662</v>
      </c>
      <c r="G82" s="163"/>
      <c r="Q82" s="72"/>
    </row>
    <row r="83" spans="1:17" s="71" customFormat="1" ht="15" hidden="1" customHeight="1">
      <c r="A83" s="493" t="s">
        <v>1317</v>
      </c>
      <c r="B83" s="349" t="s">
        <v>161</v>
      </c>
      <c r="C83" s="350" t="s">
        <v>672</v>
      </c>
      <c r="D83" s="351">
        <v>176.26</v>
      </c>
      <c r="E83" s="354" t="s">
        <v>148</v>
      </c>
      <c r="F83" s="550" t="s">
        <v>144</v>
      </c>
      <c r="G83" s="163"/>
      <c r="Q83" s="72"/>
    </row>
    <row r="84" spans="1:17" s="71" customFormat="1" ht="15" hidden="1" customHeight="1">
      <c r="A84" s="495">
        <v>43437</v>
      </c>
      <c r="B84" s="355" t="s">
        <v>161</v>
      </c>
      <c r="C84" s="350" t="s">
        <v>1390</v>
      </c>
      <c r="D84" s="363">
        <v>22.61</v>
      </c>
      <c r="E84" s="364" t="s">
        <v>153</v>
      </c>
      <c r="F84" s="550" t="s">
        <v>144</v>
      </c>
      <c r="G84" s="163"/>
      <c r="Q84" s="72"/>
    </row>
    <row r="85" spans="1:17" s="71" customFormat="1" ht="15" hidden="1" customHeight="1">
      <c r="A85" s="493">
        <v>43437</v>
      </c>
      <c r="B85" s="355" t="s">
        <v>141</v>
      </c>
      <c r="C85" s="350" t="s">
        <v>1238</v>
      </c>
      <c r="D85" s="356">
        <v>138.26</v>
      </c>
      <c r="E85" s="354" t="s">
        <v>148</v>
      </c>
      <c r="F85" s="550" t="s">
        <v>154</v>
      </c>
      <c r="G85" s="163"/>
      <c r="Q85" s="72"/>
    </row>
    <row r="86" spans="1:17" s="71" customFormat="1" ht="15" hidden="1" customHeight="1">
      <c r="A86" s="493">
        <v>43437</v>
      </c>
      <c r="B86" s="349" t="s">
        <v>161</v>
      </c>
      <c r="C86" s="350" t="s">
        <v>1315</v>
      </c>
      <c r="D86" s="351">
        <v>39.04</v>
      </c>
      <c r="E86" s="354" t="s">
        <v>1246</v>
      </c>
      <c r="F86" s="550" t="s">
        <v>154</v>
      </c>
      <c r="G86" s="163"/>
      <c r="Q86" s="72"/>
    </row>
    <row r="87" spans="1:17" s="71" customFormat="1" ht="15" hidden="1" customHeight="1">
      <c r="A87" s="493">
        <v>43437</v>
      </c>
      <c r="B87" s="355" t="s">
        <v>161</v>
      </c>
      <c r="C87" s="350" t="s">
        <v>1316</v>
      </c>
      <c r="D87" s="356">
        <v>82.17</v>
      </c>
      <c r="E87" s="354" t="s">
        <v>1246</v>
      </c>
      <c r="F87" s="550" t="s">
        <v>144</v>
      </c>
      <c r="G87" s="163"/>
      <c r="Q87" s="72"/>
    </row>
    <row r="88" spans="1:17" s="71" customFormat="1" ht="15" hidden="1" customHeight="1">
      <c r="A88" s="496" t="s">
        <v>1299</v>
      </c>
      <c r="B88" s="355" t="s">
        <v>161</v>
      </c>
      <c r="C88" s="350" t="s">
        <v>1301</v>
      </c>
      <c r="D88" s="356">
        <v>76.349999999999994</v>
      </c>
      <c r="E88" s="354" t="s">
        <v>1246</v>
      </c>
      <c r="F88" s="550" t="s">
        <v>143</v>
      </c>
      <c r="G88" s="163"/>
      <c r="Q88" s="72"/>
    </row>
    <row r="89" spans="1:17" s="71" customFormat="1" ht="15" hidden="1" customHeight="1">
      <c r="A89" s="496" t="s">
        <v>1306</v>
      </c>
      <c r="B89" s="355" t="s">
        <v>141</v>
      </c>
      <c r="C89" s="350" t="s">
        <v>1307</v>
      </c>
      <c r="D89" s="356">
        <v>160</v>
      </c>
      <c r="E89" s="354" t="s">
        <v>148</v>
      </c>
      <c r="F89" s="550" t="s">
        <v>143</v>
      </c>
      <c r="G89" s="163"/>
      <c r="Q89" s="72"/>
    </row>
    <row r="90" spans="1:17" s="71" customFormat="1" ht="15" hidden="1" customHeight="1">
      <c r="A90" s="495">
        <v>43439</v>
      </c>
      <c r="B90" s="355" t="s">
        <v>161</v>
      </c>
      <c r="C90" s="350" t="s">
        <v>1314</v>
      </c>
      <c r="D90" s="361">
        <v>8.6999999999999993</v>
      </c>
      <c r="E90" s="362" t="s">
        <v>153</v>
      </c>
      <c r="F90" s="550" t="s">
        <v>143</v>
      </c>
      <c r="G90" s="165"/>
      <c r="Q90" s="72"/>
    </row>
    <row r="91" spans="1:17" s="71" customFormat="1" ht="15" hidden="1" customHeight="1">
      <c r="A91" s="495">
        <v>43439</v>
      </c>
      <c r="B91" s="349" t="s">
        <v>161</v>
      </c>
      <c r="C91" s="350" t="s">
        <v>1300</v>
      </c>
      <c r="D91" s="351">
        <v>74.78</v>
      </c>
      <c r="E91" s="354" t="s">
        <v>1246</v>
      </c>
      <c r="F91" s="550" t="s">
        <v>143</v>
      </c>
      <c r="G91" s="165"/>
      <c r="Q91" s="72"/>
    </row>
    <row r="92" spans="1:17" s="71" customFormat="1" ht="15" hidden="1" customHeight="1">
      <c r="A92" s="408" t="s">
        <v>1294</v>
      </c>
      <c r="B92" s="252" t="s">
        <v>141</v>
      </c>
      <c r="C92" s="238" t="s">
        <v>1295</v>
      </c>
      <c r="D92" s="249">
        <f>366.04+10+12.5</f>
        <v>388.54</v>
      </c>
      <c r="E92" s="322" t="s">
        <v>146</v>
      </c>
      <c r="F92" s="545" t="s">
        <v>147</v>
      </c>
      <c r="G92" s="165"/>
      <c r="Q92" s="72"/>
    </row>
    <row r="93" spans="1:17" s="71" customFormat="1" ht="15" hidden="1" customHeight="1">
      <c r="A93" s="408" t="s">
        <v>1294</v>
      </c>
      <c r="B93" s="255" t="s">
        <v>161</v>
      </c>
      <c r="C93" s="238" t="s">
        <v>1295</v>
      </c>
      <c r="D93" s="253">
        <v>41.74</v>
      </c>
      <c r="E93" s="322" t="s">
        <v>151</v>
      </c>
      <c r="F93" s="546" t="s">
        <v>662</v>
      </c>
      <c r="G93" s="165"/>
      <c r="Q93" s="72"/>
    </row>
    <row r="94" spans="1:17" s="71" customFormat="1" ht="15" hidden="1" customHeight="1">
      <c r="A94" s="407">
        <v>43446</v>
      </c>
      <c r="B94" s="255" t="s">
        <v>161</v>
      </c>
      <c r="C94" s="238" t="s">
        <v>1296</v>
      </c>
      <c r="D94" s="253">
        <v>47.83</v>
      </c>
      <c r="E94" s="321" t="s">
        <v>1246</v>
      </c>
      <c r="F94" s="546" t="s">
        <v>147</v>
      </c>
      <c r="G94" s="163"/>
      <c r="Q94" s="72"/>
    </row>
    <row r="95" spans="1:17" s="71" customFormat="1" ht="15" hidden="1" customHeight="1">
      <c r="A95" s="497" t="s">
        <v>1289</v>
      </c>
      <c r="B95" s="252" t="s">
        <v>141</v>
      </c>
      <c r="C95" s="238" t="s">
        <v>1288</v>
      </c>
      <c r="D95" s="249">
        <f>315.35+12.5</f>
        <v>327.85</v>
      </c>
      <c r="E95" s="322" t="s">
        <v>146</v>
      </c>
      <c r="F95" s="545" t="s">
        <v>145</v>
      </c>
      <c r="G95" s="163"/>
      <c r="H95" s="116"/>
      <c r="Q95" s="72"/>
    </row>
    <row r="96" spans="1:17" s="71" customFormat="1" ht="12.75" hidden="1" customHeight="1">
      <c r="A96" s="194"/>
      <c r="B96" s="191"/>
      <c r="C96" s="193"/>
      <c r="D96" s="192"/>
      <c r="E96" s="670"/>
      <c r="F96" s="688"/>
      <c r="G96" s="163"/>
      <c r="Q96" s="72"/>
    </row>
    <row r="97" spans="1:17" s="71" customFormat="1" ht="12.75" hidden="1" customHeight="1">
      <c r="A97" s="194"/>
      <c r="B97" s="191"/>
      <c r="C97" s="193"/>
      <c r="D97" s="192"/>
      <c r="E97" s="665"/>
      <c r="F97" s="688"/>
      <c r="G97" s="163"/>
      <c r="Q97" s="72"/>
    </row>
    <row r="98" spans="1:17" s="71" customFormat="1" ht="12.75" hidden="1" customHeight="1">
      <c r="A98" s="195"/>
      <c r="B98" s="196"/>
      <c r="C98" s="197"/>
      <c r="D98" s="198"/>
      <c r="E98" s="671"/>
      <c r="F98" s="689"/>
      <c r="G98" s="163"/>
      <c r="Q98" s="72"/>
    </row>
    <row r="99" spans="1:17" s="71" customFormat="1" ht="12.75" hidden="1">
      <c r="A99" s="179"/>
      <c r="B99" s="166"/>
      <c r="C99" s="163"/>
      <c r="D99" s="180"/>
      <c r="E99" s="672"/>
      <c r="F99" s="167"/>
      <c r="G99" s="163"/>
      <c r="H99" s="105"/>
      <c r="I99" s="105"/>
      <c r="Q99" s="72"/>
    </row>
    <row r="100" spans="1:17" s="71" customFormat="1" ht="12.75" hidden="1">
      <c r="A100" s="181"/>
      <c r="B100" s="182"/>
      <c r="C100" s="183"/>
      <c r="D100" s="184">
        <f>SUM(D33:D99)</f>
        <v>11424.100000000006</v>
      </c>
      <c r="E100" s="673"/>
      <c r="F100" s="185"/>
      <c r="G100" s="186"/>
      <c r="H100" s="105"/>
      <c r="I100" s="105"/>
      <c r="Q100" s="72"/>
    </row>
    <row r="101" spans="1:17" s="119" customFormat="1" ht="18.75">
      <c r="A101" s="1002" t="s">
        <v>46</v>
      </c>
      <c r="B101" s="1003"/>
      <c r="C101" s="1003"/>
      <c r="D101" s="1003"/>
      <c r="E101" s="1003"/>
      <c r="F101" s="1003"/>
      <c r="G101" s="1004"/>
      <c r="H101" s="118"/>
      <c r="I101" s="118"/>
      <c r="K101" s="118"/>
      <c r="L101" s="118"/>
    </row>
    <row r="102" spans="1:17" s="119" customFormat="1" ht="38.25">
      <c r="A102" s="681" t="s">
        <v>47</v>
      </c>
      <c r="B102" s="187" t="s">
        <v>48</v>
      </c>
      <c r="C102" s="188" t="s">
        <v>49</v>
      </c>
      <c r="D102" s="188" t="s">
        <v>50</v>
      </c>
      <c r="E102" s="189" t="s">
        <v>51</v>
      </c>
      <c r="F102" s="189" t="s">
        <v>52</v>
      </c>
      <c r="G102" s="190" t="s">
        <v>53</v>
      </c>
      <c r="H102" s="118"/>
      <c r="I102" s="118"/>
      <c r="K102" s="118"/>
      <c r="L102" s="118"/>
    </row>
    <row r="103" spans="1:17" s="623" customFormat="1">
      <c r="A103" s="625" t="s">
        <v>674</v>
      </c>
      <c r="B103" s="584" t="s">
        <v>1478</v>
      </c>
      <c r="C103" s="584" t="s">
        <v>169</v>
      </c>
      <c r="D103" s="561" t="s">
        <v>1525</v>
      </c>
      <c r="E103" s="585" t="s">
        <v>99</v>
      </c>
      <c r="F103" s="585" t="s">
        <v>94</v>
      </c>
      <c r="G103" s="586"/>
    </row>
    <row r="104" spans="1:17" s="623" customFormat="1">
      <c r="A104" s="625" t="s">
        <v>674</v>
      </c>
      <c r="B104" s="553" t="s">
        <v>164</v>
      </c>
      <c r="C104" s="553" t="s">
        <v>1484</v>
      </c>
      <c r="D104" s="561" t="s">
        <v>1522</v>
      </c>
      <c r="E104" s="588" t="s">
        <v>99</v>
      </c>
      <c r="F104" s="588" t="s">
        <v>94</v>
      </c>
      <c r="G104" s="589"/>
    </row>
    <row r="105" spans="1:17" s="623" customFormat="1">
      <c r="A105" s="622">
        <v>43307</v>
      </c>
      <c r="B105" s="553" t="s">
        <v>164</v>
      </c>
      <c r="C105" s="553" t="s">
        <v>1475</v>
      </c>
      <c r="D105" s="561" t="s">
        <v>1506</v>
      </c>
      <c r="E105" s="588" t="s">
        <v>99</v>
      </c>
      <c r="F105" s="588" t="s">
        <v>94</v>
      </c>
      <c r="G105" s="589"/>
    </row>
    <row r="106" spans="1:17" s="623" customFormat="1" ht="30">
      <c r="A106" s="622">
        <v>43334</v>
      </c>
      <c r="B106" s="553"/>
      <c r="C106" s="553" t="s">
        <v>1468</v>
      </c>
      <c r="D106" s="561" t="s">
        <v>1510</v>
      </c>
      <c r="E106" s="588" t="s">
        <v>99</v>
      </c>
      <c r="F106" s="588" t="s">
        <v>91</v>
      </c>
      <c r="G106" s="589" t="s">
        <v>1511</v>
      </c>
    </row>
    <row r="107" spans="1:17" s="623" customFormat="1" ht="34.5" customHeight="1">
      <c r="A107" s="624">
        <v>43388</v>
      </c>
      <c r="B107" s="584" t="s">
        <v>164</v>
      </c>
      <c r="C107" s="584" t="s">
        <v>162</v>
      </c>
      <c r="D107" s="592" t="s">
        <v>1512</v>
      </c>
      <c r="E107" s="585" t="s">
        <v>99</v>
      </c>
      <c r="F107" s="585" t="s">
        <v>94</v>
      </c>
      <c r="G107" s="586"/>
    </row>
    <row r="108" spans="1:17" s="623" customFormat="1" ht="30">
      <c r="A108" s="622">
        <v>43389</v>
      </c>
      <c r="B108" s="553" t="s">
        <v>164</v>
      </c>
      <c r="C108" s="561" t="s">
        <v>1514</v>
      </c>
      <c r="D108" s="561" t="s">
        <v>1513</v>
      </c>
      <c r="E108" s="588" t="s">
        <v>96</v>
      </c>
      <c r="F108" s="588" t="s">
        <v>94</v>
      </c>
      <c r="G108" s="589"/>
    </row>
    <row r="109" spans="1:17" s="623" customFormat="1">
      <c r="A109" s="625" t="s">
        <v>1515</v>
      </c>
      <c r="B109" s="553" t="s">
        <v>164</v>
      </c>
      <c r="C109" s="553" t="s">
        <v>1449</v>
      </c>
      <c r="D109" s="561" t="s">
        <v>1516</v>
      </c>
      <c r="E109" s="588" t="s">
        <v>99</v>
      </c>
      <c r="F109" s="588" t="s">
        <v>94</v>
      </c>
      <c r="G109" s="589"/>
    </row>
    <row r="110" spans="1:17" s="623" customFormat="1" ht="30">
      <c r="A110" s="622">
        <v>43430</v>
      </c>
      <c r="B110" s="553" t="s">
        <v>164</v>
      </c>
      <c r="C110" s="553" t="s">
        <v>1508</v>
      </c>
      <c r="D110" s="561" t="s">
        <v>1517</v>
      </c>
      <c r="E110" s="588" t="s">
        <v>96</v>
      </c>
      <c r="F110" s="588" t="s">
        <v>94</v>
      </c>
      <c r="G110" s="589"/>
    </row>
    <row r="111" spans="1:17" s="623" customFormat="1">
      <c r="A111" s="622">
        <v>43453</v>
      </c>
      <c r="B111" s="553"/>
      <c r="C111" s="553" t="s">
        <v>1518</v>
      </c>
      <c r="D111" s="553" t="s">
        <v>1507</v>
      </c>
      <c r="E111" s="588" t="s">
        <v>96</v>
      </c>
      <c r="F111" s="588" t="s">
        <v>91</v>
      </c>
      <c r="G111" s="589" t="s">
        <v>1509</v>
      </c>
    </row>
    <row r="112" spans="1:17" s="623" customFormat="1">
      <c r="A112" s="626"/>
      <c r="B112" s="627"/>
      <c r="C112" s="628"/>
      <c r="D112" s="628"/>
      <c r="E112" s="674"/>
      <c r="F112" s="690"/>
      <c r="G112" s="629"/>
    </row>
    <row r="113" spans="1:19" s="635" customFormat="1">
      <c r="A113" s="630"/>
      <c r="B113" s="631"/>
      <c r="C113" s="632"/>
      <c r="D113" s="632"/>
      <c r="E113" s="633"/>
      <c r="F113" s="633"/>
      <c r="G113" s="634"/>
      <c r="H113" s="623"/>
      <c r="I113" s="623"/>
      <c r="K113" s="623"/>
      <c r="L113" s="623"/>
    </row>
    <row r="114" spans="1:19" s="642" customFormat="1" ht="12.75">
      <c r="A114" s="636"/>
      <c r="B114" s="637"/>
      <c r="C114" s="638"/>
      <c r="D114" s="638"/>
      <c r="E114" s="639"/>
      <c r="F114" s="639"/>
      <c r="G114" s="640"/>
      <c r="H114" s="641"/>
      <c r="I114" s="641"/>
      <c r="K114" s="641"/>
      <c r="L114" s="641"/>
    </row>
    <row r="115" spans="1:19" s="644" customFormat="1" ht="12.75">
      <c r="A115" s="593"/>
      <c r="B115" s="594"/>
      <c r="C115" s="595"/>
      <c r="D115" s="595"/>
      <c r="E115" s="602"/>
      <c r="F115" s="675"/>
      <c r="G115" s="597"/>
      <c r="H115" s="643"/>
      <c r="I115" s="643"/>
      <c r="K115" s="643"/>
      <c r="L115" s="643"/>
    </row>
    <row r="116" spans="1:19" s="605" customFormat="1" ht="12.75">
      <c r="A116" s="678"/>
      <c r="B116" s="645"/>
      <c r="C116" s="646"/>
      <c r="D116" s="647"/>
      <c r="E116" s="648"/>
      <c r="F116" s="648"/>
      <c r="G116" s="679"/>
      <c r="H116" s="643"/>
      <c r="I116" s="604"/>
      <c r="K116" s="604"/>
      <c r="L116" s="604"/>
    </row>
    <row r="117" spans="1:19" s="599" customFormat="1" ht="12.75" customHeight="1">
      <c r="A117" s="593"/>
      <c r="B117" s="594"/>
      <c r="C117" s="595"/>
      <c r="D117" s="595"/>
      <c r="E117" s="602"/>
      <c r="F117" s="596"/>
      <c r="G117" s="597"/>
      <c r="H117" s="676"/>
      <c r="J117" s="600"/>
      <c r="K117" s="600"/>
      <c r="L117" s="598"/>
      <c r="M117" s="601"/>
      <c r="N117" s="600"/>
      <c r="O117" s="598"/>
      <c r="P117" s="598"/>
      <c r="Q117" s="598"/>
      <c r="R117" s="598"/>
      <c r="S117" s="598"/>
    </row>
    <row r="118" spans="1:19" s="599" customFormat="1" ht="12.75" customHeight="1">
      <c r="A118" s="593"/>
      <c r="B118" s="594"/>
      <c r="C118" s="602" t="s">
        <v>1519</v>
      </c>
      <c r="D118" s="595"/>
      <c r="E118" s="602"/>
      <c r="F118" s="596"/>
      <c r="G118" s="597"/>
      <c r="H118" s="676"/>
      <c r="J118" s="600"/>
      <c r="K118" s="600"/>
      <c r="L118" s="598"/>
      <c r="M118" s="601"/>
      <c r="N118" s="600"/>
      <c r="O118" s="598"/>
      <c r="P118" s="598"/>
      <c r="Q118" s="598"/>
      <c r="R118" s="598"/>
      <c r="S118" s="598"/>
    </row>
    <row r="119" spans="1:19" s="599" customFormat="1" ht="12.75" customHeight="1">
      <c r="A119" s="593"/>
      <c r="B119" s="594"/>
      <c r="C119" s="595"/>
      <c r="D119" s="595"/>
      <c r="E119" s="602"/>
      <c r="F119" s="596"/>
      <c r="G119" s="597"/>
      <c r="H119" s="676"/>
      <c r="J119" s="600"/>
      <c r="K119" s="600"/>
      <c r="L119" s="598"/>
      <c r="M119" s="601"/>
      <c r="N119" s="600"/>
      <c r="O119" s="598"/>
      <c r="P119" s="598"/>
      <c r="Q119" s="598"/>
      <c r="R119" s="598"/>
      <c r="S119" s="598"/>
    </row>
    <row r="120" spans="1:19" s="599" customFormat="1" ht="12.75" customHeight="1">
      <c r="A120" s="593"/>
      <c r="B120" s="594"/>
      <c r="C120" s="595"/>
      <c r="D120" s="595"/>
      <c r="E120" s="602"/>
      <c r="F120" s="596"/>
      <c r="G120" s="597"/>
      <c r="H120" s="676"/>
      <c r="J120" s="600"/>
      <c r="K120" s="600"/>
      <c r="L120" s="598"/>
      <c r="M120" s="601"/>
      <c r="N120" s="600"/>
      <c r="O120" s="598"/>
      <c r="P120" s="598"/>
      <c r="Q120" s="598"/>
      <c r="R120" s="598"/>
      <c r="S120" s="598"/>
    </row>
    <row r="121" spans="1:19" s="605" customFormat="1" ht="12.75" customHeight="1">
      <c r="A121" s="593"/>
      <c r="B121" s="594"/>
      <c r="C121" s="602" t="s">
        <v>118</v>
      </c>
      <c r="D121" s="595"/>
      <c r="E121" s="602"/>
      <c r="F121" s="596"/>
      <c r="G121" s="597"/>
      <c r="H121" s="643"/>
      <c r="I121" s="604"/>
      <c r="J121" s="604"/>
      <c r="K121" s="604"/>
      <c r="L121" s="604"/>
      <c r="M121" s="604"/>
    </row>
    <row r="122" spans="1:19" s="604" customFormat="1" ht="47.25" customHeight="1">
      <c r="A122" s="606"/>
      <c r="B122" s="607"/>
      <c r="C122" s="608"/>
      <c r="D122" s="609"/>
      <c r="E122" s="610"/>
      <c r="F122" s="608"/>
      <c r="G122" s="611"/>
      <c r="H122" s="677"/>
      <c r="I122" s="613"/>
      <c r="J122" s="613"/>
      <c r="K122" s="614"/>
      <c r="L122" s="615"/>
    </row>
    <row r="123" spans="1:19" s="599" customFormat="1" ht="12.75" customHeight="1">
      <c r="A123" s="593"/>
      <c r="B123" s="594"/>
      <c r="C123" s="602" t="s">
        <v>1520</v>
      </c>
      <c r="D123" s="595"/>
      <c r="E123" s="602"/>
      <c r="F123" s="596"/>
      <c r="G123" s="597"/>
      <c r="H123" s="676"/>
      <c r="J123" s="600"/>
      <c r="K123" s="600"/>
      <c r="L123" s="598"/>
      <c r="M123" s="601"/>
      <c r="N123" s="600"/>
      <c r="O123" s="598"/>
      <c r="P123" s="598"/>
      <c r="Q123" s="598"/>
      <c r="R123" s="598"/>
      <c r="S123" s="598"/>
    </row>
    <row r="124" spans="1:19" s="599" customFormat="1" ht="12.75" customHeight="1">
      <c r="A124" s="593"/>
      <c r="B124" s="594"/>
      <c r="C124" s="602"/>
      <c r="D124" s="595"/>
      <c r="E124" s="602"/>
      <c r="F124" s="596"/>
      <c r="G124" s="597"/>
      <c r="H124" s="676"/>
      <c r="J124" s="600"/>
      <c r="K124" s="600"/>
      <c r="L124" s="598"/>
      <c r="M124" s="601"/>
      <c r="N124" s="600"/>
      <c r="O124" s="598"/>
      <c r="P124" s="598"/>
      <c r="Q124" s="598"/>
      <c r="R124" s="598"/>
      <c r="S124" s="598"/>
    </row>
    <row r="125" spans="1:19" s="599" customFormat="1" ht="12.75" customHeight="1">
      <c r="A125" s="593"/>
      <c r="B125" s="594"/>
      <c r="C125" s="602"/>
      <c r="D125" s="595"/>
      <c r="E125" s="602"/>
      <c r="F125" s="596"/>
      <c r="G125" s="597"/>
      <c r="H125" s="676"/>
      <c r="J125" s="600"/>
      <c r="K125" s="600"/>
      <c r="L125" s="598"/>
      <c r="M125" s="601"/>
      <c r="N125" s="600"/>
      <c r="O125" s="598"/>
      <c r="P125" s="598"/>
      <c r="Q125" s="598"/>
      <c r="R125" s="598"/>
      <c r="S125" s="598"/>
    </row>
    <row r="126" spans="1:19" s="605" customFormat="1" ht="12.75" customHeight="1">
      <c r="A126" s="593"/>
      <c r="B126" s="594"/>
      <c r="C126" s="602" t="s">
        <v>118</v>
      </c>
      <c r="D126" s="595"/>
      <c r="E126" s="602"/>
      <c r="F126" s="596"/>
      <c r="G126" s="597"/>
      <c r="H126" s="643"/>
      <c r="I126" s="604"/>
      <c r="J126" s="604"/>
      <c r="K126" s="604"/>
      <c r="L126" s="604"/>
      <c r="M126" s="604"/>
    </row>
    <row r="127" spans="1:19" s="605" customFormat="1" ht="47.25" customHeight="1">
      <c r="A127" s="682"/>
      <c r="B127" s="683"/>
      <c r="C127" s="684"/>
      <c r="D127" s="685"/>
      <c r="E127" s="686"/>
      <c r="F127" s="686"/>
      <c r="G127" s="680"/>
      <c r="H127" s="643"/>
      <c r="I127" s="604"/>
      <c r="K127" s="604"/>
      <c r="L127" s="604"/>
    </row>
    <row r="128" spans="1:19" s="605" customFormat="1" ht="12.75">
      <c r="B128" s="649"/>
      <c r="E128" s="650"/>
      <c r="F128" s="650"/>
    </row>
    <row r="129" spans="1:6" s="605" customFormat="1" ht="12.75">
      <c r="B129" s="649"/>
      <c r="E129" s="650"/>
      <c r="F129" s="650"/>
    </row>
    <row r="130" spans="1:6" s="605" customFormat="1" ht="12.75">
      <c r="B130" s="649"/>
      <c r="E130" s="650"/>
      <c r="F130" s="650"/>
    </row>
    <row r="131" spans="1:6" s="605" customFormat="1" ht="12.75">
      <c r="A131" s="651"/>
      <c r="B131" s="649"/>
      <c r="E131" s="650"/>
      <c r="F131" s="650"/>
    </row>
    <row r="132" spans="1:6" s="605" customFormat="1" ht="12.75">
      <c r="A132" s="651"/>
      <c r="B132" s="649"/>
      <c r="E132" s="650"/>
      <c r="F132" s="650"/>
    </row>
    <row r="133" spans="1:6" s="605" customFormat="1" ht="12.75">
      <c r="A133" s="651"/>
      <c r="B133" s="649"/>
      <c r="E133" s="650"/>
      <c r="F133" s="650"/>
    </row>
    <row r="134" spans="1:6" s="605" customFormat="1" ht="12.75">
      <c r="A134" s="651"/>
      <c r="B134" s="649"/>
      <c r="E134" s="650"/>
      <c r="F134" s="650"/>
    </row>
    <row r="135" spans="1:6" s="605" customFormat="1" ht="12.75">
      <c r="A135" s="651"/>
      <c r="B135" s="649"/>
      <c r="E135" s="650"/>
      <c r="F135" s="650"/>
    </row>
    <row r="136" spans="1:6" s="605" customFormat="1" ht="12.75">
      <c r="A136" s="651"/>
      <c r="B136" s="649"/>
      <c r="E136" s="650"/>
      <c r="F136" s="650"/>
    </row>
    <row r="137" spans="1:6" s="605" customFormat="1" ht="12.75">
      <c r="A137" s="651"/>
      <c r="B137" s="649"/>
      <c r="E137" s="650"/>
      <c r="F137" s="650"/>
    </row>
    <row r="138" spans="1:6" s="605" customFormat="1" ht="12.75">
      <c r="A138" s="651"/>
      <c r="B138" s="649"/>
      <c r="E138" s="650"/>
      <c r="F138" s="650"/>
    </row>
    <row r="139" spans="1:6" s="605" customFormat="1" ht="12.75">
      <c r="A139" s="651"/>
      <c r="B139" s="649"/>
      <c r="E139" s="650"/>
      <c r="F139" s="650"/>
    </row>
    <row r="140" spans="1:6" s="605" customFormat="1" ht="12.75">
      <c r="A140" s="651"/>
      <c r="B140" s="649"/>
      <c r="E140" s="650"/>
      <c r="F140" s="650"/>
    </row>
    <row r="141" spans="1:6" s="605" customFormat="1" ht="12.75">
      <c r="A141" s="651"/>
      <c r="B141" s="649"/>
      <c r="E141" s="650"/>
      <c r="F141" s="650"/>
    </row>
    <row r="142" spans="1:6" s="605" customFormat="1" ht="12.75">
      <c r="A142" s="651"/>
      <c r="B142" s="649"/>
      <c r="E142" s="650"/>
      <c r="F142" s="650"/>
    </row>
    <row r="143" spans="1:6" s="605" customFormat="1" ht="12.75">
      <c r="A143" s="651"/>
      <c r="B143" s="649"/>
      <c r="E143" s="650"/>
      <c r="F143" s="650"/>
    </row>
    <row r="144" spans="1:6" s="605" customFormat="1" ht="12.75">
      <c r="A144" s="651"/>
      <c r="B144" s="649"/>
      <c r="E144" s="650"/>
      <c r="F144" s="650"/>
    </row>
    <row r="145" spans="1:6" s="605" customFormat="1" ht="12.75">
      <c r="A145" s="651"/>
      <c r="B145" s="649"/>
      <c r="E145" s="650"/>
      <c r="F145" s="650"/>
    </row>
    <row r="146" spans="1:6" s="605" customFormat="1" ht="12.75">
      <c r="A146" s="651"/>
      <c r="B146" s="649"/>
      <c r="E146" s="650"/>
      <c r="F146" s="650"/>
    </row>
    <row r="147" spans="1:6" s="605" customFormat="1" ht="12.75">
      <c r="A147" s="651"/>
      <c r="B147" s="649"/>
      <c r="E147" s="650"/>
      <c r="F147" s="650"/>
    </row>
    <row r="148" spans="1:6" s="605" customFormat="1" ht="12.75">
      <c r="A148" s="651"/>
      <c r="B148" s="649"/>
      <c r="E148" s="650"/>
      <c r="F148" s="650"/>
    </row>
    <row r="149" spans="1:6" s="605" customFormat="1" ht="12.75">
      <c r="A149" s="651"/>
      <c r="B149" s="649"/>
      <c r="E149" s="650"/>
      <c r="F149" s="650"/>
    </row>
    <row r="150" spans="1:6" s="605" customFormat="1" ht="12.75">
      <c r="A150" s="651"/>
      <c r="B150" s="649"/>
      <c r="E150" s="650"/>
      <c r="F150" s="650"/>
    </row>
    <row r="151" spans="1:6" s="605" customFormat="1" ht="12.75">
      <c r="A151" s="651"/>
      <c r="B151" s="649"/>
      <c r="E151" s="650"/>
      <c r="F151" s="650"/>
    </row>
    <row r="152" spans="1:6" s="605" customFormat="1" ht="12.75">
      <c r="A152" s="651"/>
      <c r="B152" s="649"/>
      <c r="E152" s="650"/>
      <c r="F152" s="650"/>
    </row>
    <row r="153" spans="1:6" s="605" customFormat="1" ht="12.75">
      <c r="A153" s="651"/>
      <c r="B153" s="649"/>
      <c r="E153" s="650"/>
      <c r="F153" s="650"/>
    </row>
    <row r="154" spans="1:6" s="605" customFormat="1" ht="12.75">
      <c r="A154" s="651"/>
      <c r="B154" s="649"/>
      <c r="E154" s="650"/>
      <c r="F154" s="650"/>
    </row>
    <row r="155" spans="1:6" s="605" customFormat="1" ht="12.75">
      <c r="A155" s="651"/>
      <c r="B155" s="649"/>
      <c r="E155" s="650"/>
      <c r="F155" s="650"/>
    </row>
    <row r="156" spans="1:6" s="605" customFormat="1" ht="12.75">
      <c r="A156" s="651"/>
      <c r="B156" s="649"/>
      <c r="E156" s="650"/>
      <c r="F156" s="650"/>
    </row>
    <row r="157" spans="1:6" s="605" customFormat="1" ht="12.75">
      <c r="A157" s="651"/>
      <c r="B157" s="649"/>
      <c r="E157" s="650"/>
      <c r="F157" s="650"/>
    </row>
    <row r="158" spans="1:6" s="605" customFormat="1" ht="12.75">
      <c r="A158" s="651"/>
      <c r="B158" s="649"/>
      <c r="E158" s="650"/>
      <c r="F158" s="650"/>
    </row>
    <row r="159" spans="1:6" s="605" customFormat="1" ht="12.75">
      <c r="A159" s="651"/>
      <c r="B159" s="649"/>
      <c r="E159" s="650"/>
      <c r="F159" s="650"/>
    </row>
    <row r="160" spans="1:6" s="605" customFormat="1" ht="12.75">
      <c r="A160" s="651"/>
      <c r="B160" s="649"/>
      <c r="E160" s="650"/>
      <c r="F160" s="650"/>
    </row>
    <row r="161" spans="1:6" s="605" customFormat="1" ht="12.75">
      <c r="A161" s="651"/>
      <c r="B161" s="649"/>
      <c r="E161" s="650"/>
      <c r="F161" s="650"/>
    </row>
    <row r="162" spans="1:6" s="605" customFormat="1" ht="12.75">
      <c r="A162" s="651"/>
      <c r="B162" s="649"/>
      <c r="E162" s="650"/>
      <c r="F162" s="650"/>
    </row>
    <row r="163" spans="1:6" s="605" customFormat="1" ht="12.75">
      <c r="A163" s="651"/>
      <c r="B163" s="649"/>
      <c r="E163" s="650"/>
      <c r="F163" s="650"/>
    </row>
    <row r="164" spans="1:6" s="605" customFormat="1" ht="12.75">
      <c r="A164" s="651"/>
      <c r="B164" s="649"/>
      <c r="E164" s="650"/>
      <c r="F164" s="650"/>
    </row>
    <row r="165" spans="1:6" s="605" customFormat="1" ht="12.75">
      <c r="A165" s="651"/>
      <c r="B165" s="649"/>
      <c r="E165" s="650"/>
      <c r="F165" s="650"/>
    </row>
    <row r="166" spans="1:6" s="605" customFormat="1" ht="12.75">
      <c r="A166" s="651"/>
      <c r="B166" s="649"/>
      <c r="E166" s="650"/>
      <c r="F166" s="650"/>
    </row>
    <row r="167" spans="1:6" s="605" customFormat="1" ht="12.75">
      <c r="A167" s="651"/>
      <c r="B167" s="649"/>
      <c r="E167" s="650"/>
      <c r="F167" s="650"/>
    </row>
    <row r="168" spans="1:6" s="605" customFormat="1" ht="12.75">
      <c r="A168" s="651"/>
      <c r="B168" s="649"/>
      <c r="E168" s="650"/>
      <c r="F168" s="650"/>
    </row>
    <row r="169" spans="1:6" s="605" customFormat="1" ht="12.75">
      <c r="A169" s="651"/>
      <c r="B169" s="649"/>
      <c r="E169" s="650"/>
      <c r="F169" s="650"/>
    </row>
    <row r="170" spans="1:6" s="605" customFormat="1" ht="12.75">
      <c r="A170" s="651"/>
      <c r="B170" s="649"/>
      <c r="E170" s="650"/>
      <c r="F170" s="650"/>
    </row>
    <row r="171" spans="1:6" s="605" customFormat="1" ht="12.75">
      <c r="A171" s="651"/>
      <c r="B171" s="649"/>
      <c r="E171" s="650"/>
      <c r="F171" s="650"/>
    </row>
    <row r="172" spans="1:6" s="605" customFormat="1" ht="12.75">
      <c r="A172" s="651"/>
      <c r="B172" s="649"/>
      <c r="E172" s="650"/>
      <c r="F172" s="650"/>
    </row>
    <row r="173" spans="1:6" s="605" customFormat="1" ht="12.75">
      <c r="A173" s="651"/>
      <c r="B173" s="649"/>
      <c r="E173" s="650"/>
      <c r="F173" s="650"/>
    </row>
    <row r="174" spans="1:6" s="605" customFormat="1" ht="12.75">
      <c r="A174" s="651"/>
      <c r="B174" s="649"/>
      <c r="E174" s="650"/>
      <c r="F174" s="650"/>
    </row>
    <row r="175" spans="1:6" s="605" customFormat="1" ht="12.75">
      <c r="A175" s="651"/>
      <c r="B175" s="649"/>
      <c r="E175" s="650"/>
      <c r="F175" s="650"/>
    </row>
    <row r="176" spans="1:6" s="605" customFormat="1" ht="12.75">
      <c r="A176" s="651"/>
      <c r="B176" s="649"/>
      <c r="E176" s="650"/>
      <c r="F176" s="650"/>
    </row>
    <row r="177" spans="1:6" s="605" customFormat="1" ht="12.75">
      <c r="A177" s="651"/>
      <c r="B177" s="649"/>
      <c r="E177" s="650"/>
      <c r="F177" s="650"/>
    </row>
    <row r="178" spans="1:6" s="605" customFormat="1" ht="12.75">
      <c r="A178" s="651"/>
      <c r="B178" s="649"/>
      <c r="E178" s="650"/>
      <c r="F178" s="650"/>
    </row>
    <row r="179" spans="1:6" s="605" customFormat="1" ht="12.75">
      <c r="A179" s="651"/>
      <c r="B179" s="649"/>
      <c r="E179" s="650"/>
      <c r="F179" s="650"/>
    </row>
    <row r="180" spans="1:6" s="605" customFormat="1" ht="12.75">
      <c r="A180" s="651"/>
      <c r="B180" s="649"/>
      <c r="E180" s="650"/>
      <c r="F180" s="650"/>
    </row>
    <row r="181" spans="1:6" s="605" customFormat="1" ht="12.75">
      <c r="A181" s="651"/>
      <c r="B181" s="649"/>
      <c r="E181" s="650"/>
      <c r="F181" s="650"/>
    </row>
    <row r="182" spans="1:6" s="605" customFormat="1" ht="12.75">
      <c r="A182" s="651"/>
      <c r="B182" s="649"/>
      <c r="E182" s="650"/>
      <c r="F182" s="650"/>
    </row>
    <row r="183" spans="1:6" s="605" customFormat="1" ht="12.75">
      <c r="A183" s="651"/>
      <c r="B183" s="649"/>
      <c r="E183" s="650"/>
      <c r="F183" s="650"/>
    </row>
    <row r="184" spans="1:6" s="605" customFormat="1" ht="12.75">
      <c r="A184" s="651"/>
      <c r="B184" s="649"/>
      <c r="E184" s="650"/>
      <c r="F184" s="650"/>
    </row>
    <row r="185" spans="1:6" s="605" customFormat="1" ht="12.75">
      <c r="A185" s="651"/>
      <c r="B185" s="649"/>
      <c r="E185" s="650"/>
      <c r="F185" s="650"/>
    </row>
    <row r="186" spans="1:6" s="605" customFormat="1" ht="12.75">
      <c r="A186" s="651"/>
      <c r="B186" s="649"/>
      <c r="E186" s="650"/>
      <c r="F186" s="650"/>
    </row>
    <row r="187" spans="1:6" s="605" customFormat="1" ht="12.75">
      <c r="A187" s="651"/>
      <c r="B187" s="649"/>
      <c r="E187" s="650"/>
      <c r="F187" s="650"/>
    </row>
    <row r="188" spans="1:6" s="605" customFormat="1" ht="12.75">
      <c r="A188" s="651"/>
      <c r="B188" s="649"/>
      <c r="E188" s="650"/>
      <c r="F188" s="650"/>
    </row>
    <row r="189" spans="1:6" s="605" customFormat="1" ht="12.75">
      <c r="A189" s="651"/>
      <c r="B189" s="649"/>
      <c r="E189" s="650"/>
      <c r="F189" s="650"/>
    </row>
    <row r="190" spans="1:6" s="605" customFormat="1" ht="12.75">
      <c r="A190" s="651"/>
      <c r="B190" s="649"/>
      <c r="E190" s="650"/>
      <c r="F190" s="650"/>
    </row>
    <row r="191" spans="1:6" s="605" customFormat="1" ht="12.75">
      <c r="A191" s="651"/>
      <c r="B191" s="649"/>
      <c r="E191" s="650"/>
      <c r="F191" s="650"/>
    </row>
    <row r="192" spans="1:6" s="605" customFormat="1" ht="12.75">
      <c r="A192" s="651"/>
      <c r="B192" s="649"/>
      <c r="E192" s="650"/>
      <c r="F192" s="650"/>
    </row>
    <row r="193" spans="1:6" s="605" customFormat="1" ht="12.75">
      <c r="A193" s="651"/>
      <c r="B193" s="649"/>
      <c r="E193" s="650"/>
      <c r="F193" s="650"/>
    </row>
    <row r="194" spans="1:6" s="605" customFormat="1" ht="12.75">
      <c r="A194" s="651"/>
      <c r="B194" s="649"/>
      <c r="E194" s="650"/>
      <c r="F194" s="650"/>
    </row>
    <row r="195" spans="1:6" s="605" customFormat="1" ht="12.75">
      <c r="A195" s="651"/>
      <c r="B195" s="649"/>
      <c r="E195" s="650"/>
      <c r="F195" s="650"/>
    </row>
    <row r="196" spans="1:6" s="605" customFormat="1" ht="12.75">
      <c r="A196" s="651"/>
      <c r="B196" s="649"/>
      <c r="E196" s="650"/>
      <c r="F196" s="650"/>
    </row>
    <row r="197" spans="1:6" s="605" customFormat="1" ht="12.75">
      <c r="A197" s="651"/>
      <c r="B197" s="649"/>
      <c r="E197" s="650"/>
      <c r="F197" s="650"/>
    </row>
    <row r="198" spans="1:6" s="605" customFormat="1" ht="12.75">
      <c r="A198" s="651"/>
      <c r="B198" s="649"/>
      <c r="E198" s="650"/>
      <c r="F198" s="650"/>
    </row>
    <row r="199" spans="1:6" s="605" customFormat="1" ht="12.75">
      <c r="A199" s="651"/>
      <c r="B199" s="649"/>
      <c r="E199" s="650"/>
      <c r="F199" s="650"/>
    </row>
    <row r="200" spans="1:6" s="605" customFormat="1" ht="12.75">
      <c r="A200" s="651"/>
      <c r="B200" s="649"/>
      <c r="E200" s="650"/>
      <c r="F200" s="650"/>
    </row>
    <row r="201" spans="1:6" s="605" customFormat="1" ht="12.75">
      <c r="A201" s="651"/>
      <c r="B201" s="649"/>
      <c r="E201" s="650"/>
      <c r="F201" s="650"/>
    </row>
    <row r="202" spans="1:6" s="605" customFormat="1" ht="12.75">
      <c r="A202" s="651"/>
      <c r="B202" s="649"/>
      <c r="E202" s="650"/>
      <c r="F202" s="650"/>
    </row>
    <row r="203" spans="1:6" s="605" customFormat="1" ht="12.75">
      <c r="A203" s="651"/>
      <c r="B203" s="649"/>
      <c r="E203" s="650"/>
      <c r="F203" s="650"/>
    </row>
    <row r="204" spans="1:6" s="605" customFormat="1" ht="12.75">
      <c r="A204" s="651"/>
      <c r="B204" s="649"/>
      <c r="E204" s="650"/>
      <c r="F204" s="650"/>
    </row>
    <row r="205" spans="1:6" s="605" customFormat="1" ht="12.75">
      <c r="A205" s="651"/>
      <c r="B205" s="649"/>
      <c r="E205" s="650"/>
      <c r="F205" s="650"/>
    </row>
    <row r="206" spans="1:6" s="605" customFormat="1" ht="12.75">
      <c r="A206" s="651"/>
      <c r="B206" s="649"/>
      <c r="E206" s="650"/>
      <c r="F206" s="650"/>
    </row>
    <row r="207" spans="1:6" s="605" customFormat="1" ht="12.75">
      <c r="A207" s="651"/>
      <c r="B207" s="649"/>
      <c r="E207" s="650"/>
      <c r="F207" s="650"/>
    </row>
    <row r="208" spans="1:6" s="605" customFormat="1" ht="12.75">
      <c r="A208" s="651"/>
      <c r="B208" s="649"/>
      <c r="E208" s="650"/>
      <c r="F208" s="650"/>
    </row>
    <row r="209" spans="1:6" s="605" customFormat="1" ht="12.75">
      <c r="A209" s="651"/>
      <c r="B209" s="649"/>
      <c r="E209" s="650"/>
      <c r="F209" s="650"/>
    </row>
    <row r="210" spans="1:6" s="605" customFormat="1" ht="12.75">
      <c r="A210" s="651"/>
      <c r="B210" s="649"/>
      <c r="E210" s="650"/>
      <c r="F210" s="650"/>
    </row>
    <row r="211" spans="1:6" s="605" customFormat="1" ht="12.75">
      <c r="A211" s="651"/>
      <c r="B211" s="649"/>
      <c r="E211" s="650"/>
      <c r="F211" s="650"/>
    </row>
    <row r="212" spans="1:6" s="605" customFormat="1" ht="12.75">
      <c r="A212" s="651"/>
      <c r="B212" s="649"/>
      <c r="E212" s="650"/>
      <c r="F212" s="650"/>
    </row>
    <row r="213" spans="1:6" s="605" customFormat="1" ht="12.75">
      <c r="A213" s="651"/>
      <c r="B213" s="649"/>
      <c r="E213" s="650"/>
      <c r="F213" s="650"/>
    </row>
    <row r="214" spans="1:6" s="605" customFormat="1" ht="12.75">
      <c r="A214" s="651"/>
      <c r="B214" s="649"/>
      <c r="E214" s="650"/>
      <c r="F214" s="650"/>
    </row>
    <row r="215" spans="1:6" s="605" customFormat="1" ht="12.75">
      <c r="A215" s="651"/>
      <c r="B215" s="649"/>
      <c r="E215" s="650"/>
      <c r="F215" s="650"/>
    </row>
    <row r="216" spans="1:6" s="605" customFormat="1" ht="12.75">
      <c r="A216" s="651"/>
      <c r="B216" s="649"/>
      <c r="E216" s="650"/>
      <c r="F216" s="650"/>
    </row>
    <row r="217" spans="1:6" s="605" customFormat="1" ht="12.75">
      <c r="A217" s="651"/>
      <c r="B217" s="649"/>
      <c r="E217" s="650"/>
      <c r="F217" s="650"/>
    </row>
    <row r="218" spans="1:6" s="605" customFormat="1" ht="12.75">
      <c r="A218" s="651"/>
      <c r="B218" s="649"/>
      <c r="E218" s="650"/>
      <c r="F218" s="650"/>
    </row>
    <row r="219" spans="1:6" s="605" customFormat="1" ht="12.75">
      <c r="A219" s="651"/>
      <c r="B219" s="649"/>
      <c r="E219" s="650"/>
      <c r="F219" s="650"/>
    </row>
    <row r="220" spans="1:6" s="605" customFormat="1" ht="12.75">
      <c r="A220" s="651"/>
      <c r="B220" s="649"/>
      <c r="E220" s="650"/>
      <c r="F220" s="650"/>
    </row>
    <row r="221" spans="1:6" s="605" customFormat="1" ht="12.75">
      <c r="A221" s="651"/>
      <c r="B221" s="649"/>
      <c r="E221" s="650"/>
      <c r="F221" s="650"/>
    </row>
    <row r="222" spans="1:6" s="605" customFormat="1" ht="12.75">
      <c r="A222" s="651"/>
      <c r="B222" s="649"/>
      <c r="E222" s="650"/>
      <c r="F222" s="650"/>
    </row>
    <row r="223" spans="1:6" s="605" customFormat="1" ht="12.75">
      <c r="A223" s="651"/>
      <c r="B223" s="649"/>
      <c r="E223" s="650"/>
      <c r="F223" s="650"/>
    </row>
    <row r="224" spans="1:6" s="605" customFormat="1" ht="12.75">
      <c r="A224" s="651"/>
      <c r="B224" s="649"/>
      <c r="E224" s="650"/>
      <c r="F224" s="650"/>
    </row>
    <row r="225" spans="1:6" s="605" customFormat="1" ht="12.75">
      <c r="A225" s="651"/>
      <c r="B225" s="649"/>
      <c r="E225" s="650"/>
      <c r="F225" s="650"/>
    </row>
    <row r="226" spans="1:6" s="605" customFormat="1" ht="12.75">
      <c r="A226" s="651"/>
      <c r="B226" s="649"/>
      <c r="E226" s="650"/>
      <c r="F226" s="650"/>
    </row>
    <row r="227" spans="1:6" s="605" customFormat="1" ht="12.75">
      <c r="A227" s="651"/>
      <c r="B227" s="649"/>
      <c r="E227" s="650"/>
      <c r="F227" s="650"/>
    </row>
    <row r="228" spans="1:6" s="605" customFormat="1" ht="12.75">
      <c r="A228" s="651"/>
      <c r="B228" s="649"/>
      <c r="E228" s="650"/>
      <c r="F228" s="650"/>
    </row>
    <row r="229" spans="1:6" s="605" customFormat="1" ht="12.75">
      <c r="A229" s="651"/>
      <c r="B229" s="649"/>
      <c r="E229" s="650"/>
      <c r="F229" s="650"/>
    </row>
    <row r="230" spans="1:6" s="605" customFormat="1" ht="12.75">
      <c r="A230" s="651"/>
      <c r="B230" s="649"/>
      <c r="E230" s="650"/>
      <c r="F230" s="650"/>
    </row>
    <row r="231" spans="1:6" s="605" customFormat="1" ht="12.75">
      <c r="A231" s="651"/>
      <c r="B231" s="649"/>
      <c r="E231" s="650"/>
      <c r="F231" s="650"/>
    </row>
    <row r="232" spans="1:6" s="605" customFormat="1" ht="12.75">
      <c r="A232" s="651"/>
      <c r="B232" s="649"/>
      <c r="E232" s="650"/>
      <c r="F232" s="650"/>
    </row>
    <row r="233" spans="1:6" s="605" customFormat="1" ht="12.75">
      <c r="A233" s="651"/>
      <c r="B233" s="649"/>
      <c r="E233" s="650"/>
      <c r="F233" s="650"/>
    </row>
    <row r="234" spans="1:6" s="605" customFormat="1" ht="12.75">
      <c r="A234" s="651"/>
      <c r="B234" s="649"/>
      <c r="E234" s="650"/>
      <c r="F234" s="650"/>
    </row>
    <row r="235" spans="1:6" s="605" customFormat="1" ht="12.75">
      <c r="A235" s="651"/>
      <c r="B235" s="649"/>
      <c r="E235" s="650"/>
      <c r="F235" s="650"/>
    </row>
    <row r="236" spans="1:6" s="605" customFormat="1" ht="12.75">
      <c r="A236" s="651"/>
      <c r="B236" s="649"/>
      <c r="E236" s="650"/>
      <c r="F236" s="650"/>
    </row>
    <row r="237" spans="1:6" s="605" customFormat="1" ht="12.75">
      <c r="A237" s="651"/>
      <c r="B237" s="649"/>
      <c r="E237" s="650"/>
      <c r="F237" s="650"/>
    </row>
    <row r="238" spans="1:6" s="605" customFormat="1" ht="12.75">
      <c r="A238" s="651"/>
      <c r="B238" s="649"/>
      <c r="E238" s="650"/>
      <c r="F238" s="650"/>
    </row>
    <row r="239" spans="1:6" s="605" customFormat="1" ht="12.75">
      <c r="A239" s="651"/>
      <c r="B239" s="649"/>
      <c r="E239" s="650"/>
      <c r="F239" s="650"/>
    </row>
    <row r="240" spans="1:6" s="605" customFormat="1" ht="12.75">
      <c r="A240" s="651"/>
      <c r="B240" s="649"/>
      <c r="E240" s="650"/>
      <c r="F240" s="650"/>
    </row>
    <row r="241" spans="1:6" s="605" customFormat="1" ht="12.75">
      <c r="A241" s="651"/>
      <c r="B241" s="649"/>
      <c r="E241" s="650"/>
      <c r="F241" s="650"/>
    </row>
    <row r="242" spans="1:6" s="605" customFormat="1" ht="12.75">
      <c r="A242" s="651"/>
      <c r="B242" s="649"/>
      <c r="E242" s="650"/>
      <c r="F242" s="650"/>
    </row>
    <row r="243" spans="1:6" s="605" customFormat="1" ht="12.75">
      <c r="A243" s="651"/>
      <c r="B243" s="649"/>
      <c r="E243" s="650"/>
      <c r="F243" s="650"/>
    </row>
    <row r="244" spans="1:6" s="605" customFormat="1" ht="12.75">
      <c r="A244" s="651"/>
      <c r="B244" s="649"/>
      <c r="E244" s="650"/>
      <c r="F244" s="650"/>
    </row>
    <row r="245" spans="1:6" s="605" customFormat="1" ht="12.75">
      <c r="A245" s="651"/>
      <c r="B245" s="649"/>
      <c r="E245" s="650"/>
      <c r="F245" s="650"/>
    </row>
    <row r="246" spans="1:6" s="605" customFormat="1" ht="12.75">
      <c r="A246" s="651"/>
      <c r="B246" s="649"/>
      <c r="E246" s="650"/>
      <c r="F246" s="650"/>
    </row>
    <row r="247" spans="1:6" s="605" customFormat="1" ht="12.75">
      <c r="A247" s="651"/>
      <c r="B247" s="649"/>
      <c r="E247" s="650"/>
      <c r="F247" s="650"/>
    </row>
    <row r="248" spans="1:6" s="605" customFormat="1" ht="12.75">
      <c r="A248" s="651"/>
      <c r="B248" s="649"/>
      <c r="E248" s="650"/>
      <c r="F248" s="650"/>
    </row>
    <row r="249" spans="1:6" s="605" customFormat="1" ht="12.75">
      <c r="A249" s="651"/>
      <c r="B249" s="649"/>
      <c r="E249" s="650"/>
      <c r="F249" s="650"/>
    </row>
    <row r="250" spans="1:6" s="605" customFormat="1" ht="12.75">
      <c r="A250" s="651"/>
      <c r="B250" s="649"/>
      <c r="E250" s="650"/>
      <c r="F250" s="650"/>
    </row>
    <row r="251" spans="1:6" s="605" customFormat="1" ht="12.75">
      <c r="A251" s="651"/>
      <c r="B251" s="649"/>
      <c r="E251" s="650"/>
      <c r="F251" s="650"/>
    </row>
    <row r="252" spans="1:6" s="605" customFormat="1" ht="12.75">
      <c r="A252" s="651"/>
      <c r="B252" s="649"/>
      <c r="E252" s="650"/>
      <c r="F252" s="650"/>
    </row>
    <row r="253" spans="1:6" s="605" customFormat="1" ht="12.75">
      <c r="A253" s="651"/>
      <c r="B253" s="649"/>
      <c r="E253" s="650"/>
      <c r="F253" s="650"/>
    </row>
    <row r="254" spans="1:6" s="605" customFormat="1" ht="12.75">
      <c r="A254" s="651"/>
      <c r="B254" s="649"/>
      <c r="E254" s="650"/>
      <c r="F254" s="650"/>
    </row>
    <row r="255" spans="1:6" s="605" customFormat="1" ht="12.75">
      <c r="A255" s="651"/>
      <c r="B255" s="649"/>
      <c r="E255" s="650"/>
      <c r="F255" s="650"/>
    </row>
    <row r="256" spans="1:6" s="605" customFormat="1" ht="12.75">
      <c r="A256" s="651"/>
      <c r="B256" s="649"/>
      <c r="E256" s="650"/>
      <c r="F256" s="650"/>
    </row>
    <row r="257" spans="1:7" s="652" customFormat="1">
      <c r="A257" s="651"/>
      <c r="B257" s="649"/>
      <c r="C257" s="605"/>
      <c r="D257" s="605"/>
      <c r="E257" s="650"/>
      <c r="F257" s="650"/>
      <c r="G257" s="605"/>
    </row>
    <row r="258" spans="1:7" s="652" customFormat="1">
      <c r="A258" s="651"/>
      <c r="B258" s="649"/>
      <c r="C258" s="605"/>
      <c r="D258" s="605"/>
      <c r="E258" s="650"/>
      <c r="F258" s="650"/>
      <c r="G258" s="605"/>
    </row>
    <row r="259" spans="1:7" s="652" customFormat="1">
      <c r="A259" s="653"/>
      <c r="B259" s="654"/>
      <c r="E259" s="655"/>
      <c r="F259" s="655"/>
    </row>
    <row r="260" spans="1:7" s="652" customFormat="1">
      <c r="A260" s="653"/>
      <c r="B260" s="654"/>
      <c r="E260" s="655"/>
      <c r="F260" s="655"/>
    </row>
    <row r="261" spans="1:7" s="652" customFormat="1">
      <c r="A261" s="653"/>
      <c r="B261" s="654"/>
      <c r="E261" s="655"/>
      <c r="F261" s="655"/>
    </row>
    <row r="262" spans="1:7" s="652" customFormat="1">
      <c r="A262" s="653"/>
      <c r="B262" s="654"/>
      <c r="E262" s="655"/>
      <c r="F262" s="655"/>
    </row>
    <row r="263" spans="1:7" s="652" customFormat="1">
      <c r="A263" s="653"/>
      <c r="B263" s="654"/>
      <c r="E263" s="655"/>
      <c r="F263" s="655"/>
    </row>
    <row r="264" spans="1:7" s="652" customFormat="1">
      <c r="A264" s="653"/>
      <c r="B264" s="654"/>
      <c r="E264" s="655"/>
      <c r="F264" s="655"/>
    </row>
    <row r="265" spans="1:7" s="652" customFormat="1">
      <c r="A265" s="653"/>
      <c r="B265" s="654"/>
      <c r="E265" s="655"/>
      <c r="F265" s="655"/>
    </row>
    <row r="266" spans="1:7" s="652" customFormat="1">
      <c r="A266" s="653"/>
      <c r="B266" s="654"/>
      <c r="E266" s="655"/>
      <c r="F266" s="655"/>
    </row>
    <row r="267" spans="1:7" s="652" customFormat="1">
      <c r="A267" s="653"/>
      <c r="B267" s="654"/>
      <c r="E267" s="655"/>
      <c r="F267" s="655"/>
    </row>
    <row r="268" spans="1:7" s="656" customFormat="1" ht="15.75">
      <c r="A268" s="653"/>
      <c r="B268" s="654"/>
      <c r="C268" s="652"/>
      <c r="D268" s="652"/>
      <c r="E268" s="655"/>
      <c r="F268" s="655"/>
      <c r="G268" s="652"/>
    </row>
    <row r="269" spans="1:7" s="656" customFormat="1" ht="15.75">
      <c r="A269" s="653"/>
      <c r="B269" s="654"/>
      <c r="C269" s="652"/>
      <c r="D269" s="652"/>
      <c r="E269" s="655"/>
      <c r="F269" s="655"/>
      <c r="G269" s="652"/>
    </row>
    <row r="270" spans="1:7" s="656" customFormat="1" ht="15.75">
      <c r="A270" s="657"/>
      <c r="B270" s="658"/>
      <c r="E270" s="659"/>
      <c r="F270" s="659"/>
    </row>
    <row r="271" spans="1:7" s="656" customFormat="1" ht="15.75">
      <c r="A271" s="657"/>
      <c r="B271" s="658"/>
      <c r="E271" s="659"/>
      <c r="F271" s="659"/>
    </row>
    <row r="272" spans="1:7" s="656" customFormat="1" ht="15.75">
      <c r="A272" s="657"/>
      <c r="B272" s="658"/>
      <c r="E272" s="659"/>
      <c r="F272" s="659"/>
    </row>
    <row r="273" spans="1:6" s="656" customFormat="1" ht="15.75">
      <c r="A273" s="657"/>
      <c r="B273" s="658"/>
      <c r="E273" s="659"/>
      <c r="F273" s="659"/>
    </row>
    <row r="274" spans="1:6" s="656" customFormat="1" ht="15.75">
      <c r="A274" s="657"/>
      <c r="B274" s="658"/>
      <c r="E274" s="659"/>
      <c r="F274" s="659"/>
    </row>
    <row r="275" spans="1:6" s="656" customFormat="1" ht="15.75">
      <c r="A275" s="657"/>
      <c r="B275" s="658"/>
      <c r="E275" s="659"/>
      <c r="F275" s="659"/>
    </row>
    <row r="276" spans="1:6" s="656" customFormat="1" ht="15.75">
      <c r="A276" s="657"/>
      <c r="B276" s="658"/>
      <c r="E276" s="659"/>
      <c r="F276" s="659"/>
    </row>
    <row r="277" spans="1:6" s="656" customFormat="1" ht="15.75">
      <c r="A277" s="657"/>
      <c r="B277" s="658"/>
      <c r="E277" s="659"/>
      <c r="F277" s="659"/>
    </row>
    <row r="278" spans="1:6" s="656" customFormat="1" ht="15.75">
      <c r="A278" s="657"/>
      <c r="B278" s="658"/>
      <c r="E278" s="659"/>
      <c r="F278" s="659"/>
    </row>
    <row r="279" spans="1:6" s="656" customFormat="1" ht="15.75">
      <c r="A279" s="657"/>
      <c r="B279" s="658"/>
      <c r="E279" s="659"/>
      <c r="F279" s="659"/>
    </row>
    <row r="280" spans="1:6" s="656" customFormat="1" ht="15.75">
      <c r="A280" s="657"/>
      <c r="B280" s="658"/>
      <c r="E280" s="659"/>
      <c r="F280" s="659"/>
    </row>
    <row r="281" spans="1:6" s="656" customFormat="1" ht="15.75">
      <c r="A281" s="657"/>
      <c r="B281" s="658"/>
      <c r="E281" s="659"/>
      <c r="F281" s="659"/>
    </row>
    <row r="282" spans="1:6" s="656" customFormat="1" ht="15.75">
      <c r="A282" s="657"/>
      <c r="B282" s="658"/>
      <c r="E282" s="659"/>
      <c r="F282" s="659"/>
    </row>
    <row r="283" spans="1:6" s="656" customFormat="1" ht="15.75">
      <c r="A283" s="657"/>
      <c r="B283" s="658"/>
      <c r="E283" s="659"/>
      <c r="F283" s="659"/>
    </row>
    <row r="284" spans="1:6" s="656" customFormat="1" ht="15.75">
      <c r="A284" s="657"/>
      <c r="B284" s="658"/>
      <c r="E284" s="659"/>
      <c r="F284" s="659"/>
    </row>
    <row r="285" spans="1:6" s="656" customFormat="1" ht="15.75">
      <c r="A285" s="657"/>
      <c r="B285" s="658"/>
      <c r="E285" s="659"/>
      <c r="F285" s="659"/>
    </row>
    <row r="286" spans="1:6" s="656" customFormat="1" ht="15.75">
      <c r="A286" s="657"/>
      <c r="B286" s="658"/>
      <c r="E286" s="659"/>
      <c r="F286" s="659"/>
    </row>
    <row r="287" spans="1:6" s="656" customFormat="1" ht="15.75">
      <c r="A287" s="657"/>
      <c r="B287" s="658"/>
      <c r="E287" s="659"/>
      <c r="F287" s="659"/>
    </row>
    <row r="288" spans="1:6" s="656" customFormat="1" ht="15.75">
      <c r="A288" s="657"/>
      <c r="B288" s="658"/>
      <c r="E288" s="659"/>
      <c r="F288" s="659"/>
    </row>
    <row r="289" spans="1:6" s="656" customFormat="1" ht="15.75">
      <c r="A289" s="657"/>
      <c r="B289" s="658"/>
      <c r="E289" s="659"/>
      <c r="F289" s="659"/>
    </row>
    <row r="290" spans="1:6" s="656" customFormat="1" ht="15.75">
      <c r="A290" s="657"/>
      <c r="B290" s="658"/>
      <c r="E290" s="659"/>
      <c r="F290" s="659"/>
    </row>
    <row r="291" spans="1:6" s="656" customFormat="1" ht="15.75">
      <c r="A291" s="657"/>
      <c r="B291" s="658"/>
      <c r="E291" s="659"/>
      <c r="F291" s="659"/>
    </row>
    <row r="292" spans="1:6" s="656" customFormat="1" ht="15.75">
      <c r="A292" s="657"/>
      <c r="B292" s="658"/>
      <c r="E292" s="659"/>
      <c r="F292" s="659"/>
    </row>
    <row r="293" spans="1:6" s="656" customFormat="1" ht="15.75">
      <c r="A293" s="657"/>
      <c r="B293" s="658"/>
      <c r="E293" s="659"/>
      <c r="F293" s="659"/>
    </row>
    <row r="294" spans="1:6" s="656" customFormat="1" ht="15.75">
      <c r="A294" s="657"/>
      <c r="B294" s="658"/>
      <c r="E294" s="659"/>
      <c r="F294" s="659"/>
    </row>
    <row r="295" spans="1:6" s="656" customFormat="1" ht="15.75">
      <c r="A295" s="657"/>
      <c r="B295" s="658"/>
      <c r="E295" s="659"/>
      <c r="F295" s="659"/>
    </row>
    <row r="296" spans="1:6" s="656" customFormat="1" ht="15.75">
      <c r="A296" s="657"/>
      <c r="B296" s="658"/>
      <c r="E296" s="659"/>
      <c r="F296" s="659"/>
    </row>
    <row r="297" spans="1:6" s="656" customFormat="1" ht="15.75">
      <c r="A297" s="657"/>
      <c r="B297" s="658"/>
      <c r="E297" s="659"/>
      <c r="F297" s="659"/>
    </row>
    <row r="298" spans="1:6" s="656" customFormat="1" ht="15.75">
      <c r="A298" s="657"/>
      <c r="B298" s="658"/>
      <c r="E298" s="659"/>
      <c r="F298" s="659"/>
    </row>
    <row r="299" spans="1:6" s="656" customFormat="1" ht="15.75">
      <c r="A299" s="657"/>
      <c r="B299" s="658"/>
      <c r="E299" s="659"/>
      <c r="F299" s="659"/>
    </row>
    <row r="300" spans="1:6" s="656" customFormat="1" ht="15.75">
      <c r="A300" s="657"/>
      <c r="B300" s="658"/>
      <c r="E300" s="659"/>
      <c r="F300" s="659"/>
    </row>
    <row r="301" spans="1:6" s="656" customFormat="1" ht="15.75">
      <c r="A301" s="657"/>
      <c r="B301" s="658"/>
      <c r="E301" s="659"/>
      <c r="F301" s="659"/>
    </row>
    <row r="302" spans="1:6" s="656" customFormat="1" ht="15.75">
      <c r="A302" s="657"/>
      <c r="B302" s="658"/>
      <c r="E302" s="659"/>
      <c r="F302" s="659"/>
    </row>
    <row r="303" spans="1:6" s="656" customFormat="1" ht="15.75">
      <c r="A303" s="657"/>
      <c r="B303" s="658"/>
      <c r="E303" s="659"/>
      <c r="F303" s="659"/>
    </row>
    <row r="304" spans="1:6" s="656" customFormat="1" ht="15.75">
      <c r="A304" s="657"/>
      <c r="B304" s="658"/>
      <c r="E304" s="659"/>
      <c r="F304" s="659"/>
    </row>
    <row r="305" spans="1:6" s="656" customFormat="1" ht="15.75">
      <c r="A305" s="657"/>
      <c r="B305" s="658"/>
      <c r="E305" s="659"/>
      <c r="F305" s="659"/>
    </row>
    <row r="306" spans="1:6" s="656" customFormat="1" ht="15.75">
      <c r="A306" s="657"/>
      <c r="B306" s="658"/>
      <c r="E306" s="659"/>
      <c r="F306" s="659"/>
    </row>
    <row r="307" spans="1:6" s="656" customFormat="1" ht="15.75">
      <c r="A307" s="657"/>
      <c r="B307" s="658"/>
      <c r="E307" s="659"/>
      <c r="F307" s="659"/>
    </row>
    <row r="308" spans="1:6" s="656" customFormat="1" ht="15.75">
      <c r="A308" s="657"/>
      <c r="B308" s="658"/>
      <c r="E308" s="659"/>
      <c r="F308" s="659"/>
    </row>
    <row r="309" spans="1:6" s="656" customFormat="1" ht="15.75">
      <c r="A309" s="657"/>
      <c r="B309" s="658"/>
      <c r="E309" s="659"/>
      <c r="F309" s="659"/>
    </row>
    <row r="310" spans="1:6" s="656" customFormat="1" ht="15.75">
      <c r="A310" s="657"/>
      <c r="B310" s="658"/>
      <c r="E310" s="659"/>
      <c r="F310" s="659"/>
    </row>
    <row r="311" spans="1:6" s="656" customFormat="1" ht="15.75">
      <c r="A311" s="657"/>
      <c r="B311" s="658"/>
      <c r="E311" s="659"/>
      <c r="F311" s="659"/>
    </row>
    <row r="312" spans="1:6" s="656" customFormat="1" ht="15.75">
      <c r="A312" s="657"/>
      <c r="B312" s="658"/>
      <c r="E312" s="659"/>
      <c r="F312" s="659"/>
    </row>
    <row r="313" spans="1:6" s="656" customFormat="1" ht="15.75">
      <c r="A313" s="657"/>
      <c r="B313" s="658"/>
      <c r="E313" s="659"/>
      <c r="F313" s="659"/>
    </row>
    <row r="314" spans="1:6" s="656" customFormat="1" ht="15.75">
      <c r="A314" s="657"/>
      <c r="B314" s="658"/>
      <c r="E314" s="659"/>
      <c r="F314" s="659"/>
    </row>
    <row r="315" spans="1:6" s="656" customFormat="1" ht="15.75">
      <c r="A315" s="657"/>
      <c r="B315" s="658"/>
      <c r="E315" s="659"/>
      <c r="F315" s="659"/>
    </row>
    <row r="316" spans="1:6" s="656" customFormat="1" ht="15.75">
      <c r="A316" s="657"/>
      <c r="B316" s="658"/>
      <c r="E316" s="659"/>
      <c r="F316" s="659"/>
    </row>
    <row r="317" spans="1:6" s="656" customFormat="1" ht="15.75">
      <c r="A317" s="657"/>
      <c r="B317" s="658"/>
      <c r="E317" s="659"/>
      <c r="F317" s="659"/>
    </row>
    <row r="318" spans="1:6" s="656" customFormat="1" ht="15.75">
      <c r="A318" s="657"/>
      <c r="B318" s="658"/>
      <c r="E318" s="659"/>
      <c r="F318" s="659"/>
    </row>
    <row r="319" spans="1:6" s="656" customFormat="1" ht="15.75">
      <c r="A319" s="657"/>
      <c r="B319" s="658"/>
      <c r="E319" s="659"/>
      <c r="F319" s="659"/>
    </row>
    <row r="320" spans="1:6" s="656" customFormat="1" ht="15.75">
      <c r="A320" s="657"/>
      <c r="B320" s="658"/>
      <c r="E320" s="659"/>
      <c r="F320" s="659"/>
    </row>
    <row r="321" spans="1:6" s="656" customFormat="1" ht="15.75">
      <c r="A321" s="657"/>
      <c r="B321" s="658"/>
      <c r="E321" s="659"/>
      <c r="F321" s="659"/>
    </row>
    <row r="322" spans="1:6" s="656" customFormat="1" ht="15.75">
      <c r="A322" s="657"/>
      <c r="B322" s="658"/>
      <c r="E322" s="659"/>
      <c r="F322" s="659"/>
    </row>
    <row r="323" spans="1:6" s="656" customFormat="1" ht="15.75">
      <c r="A323" s="657"/>
      <c r="B323" s="658"/>
      <c r="E323" s="659"/>
      <c r="F323" s="659"/>
    </row>
    <row r="324" spans="1:6" s="656" customFormat="1" ht="15.75">
      <c r="A324" s="657"/>
      <c r="B324" s="658"/>
      <c r="E324" s="659"/>
      <c r="F324" s="659"/>
    </row>
    <row r="325" spans="1:6" s="656" customFormat="1" ht="15.75">
      <c r="A325" s="657"/>
      <c r="B325" s="658"/>
      <c r="E325" s="659"/>
      <c r="F325" s="659"/>
    </row>
    <row r="326" spans="1:6" s="656" customFormat="1" ht="15.75">
      <c r="A326" s="657"/>
      <c r="B326" s="658"/>
      <c r="E326" s="659"/>
      <c r="F326" s="659"/>
    </row>
    <row r="327" spans="1:6" s="656" customFormat="1" ht="15.75">
      <c r="A327" s="657"/>
      <c r="B327" s="658"/>
      <c r="E327" s="659"/>
      <c r="F327" s="659"/>
    </row>
    <row r="328" spans="1:6" s="656" customFormat="1" ht="15.75">
      <c r="A328" s="657"/>
      <c r="B328" s="658"/>
      <c r="E328" s="659"/>
      <c r="F328" s="659"/>
    </row>
    <row r="329" spans="1:6" s="656" customFormat="1" ht="15.75">
      <c r="A329" s="657"/>
      <c r="B329" s="658"/>
      <c r="E329" s="659"/>
      <c r="F329" s="659"/>
    </row>
    <row r="330" spans="1:6" s="656" customFormat="1" ht="15.75">
      <c r="A330" s="657"/>
      <c r="B330" s="658"/>
      <c r="E330" s="659"/>
      <c r="F330" s="659"/>
    </row>
    <row r="331" spans="1:6" s="656" customFormat="1" ht="15.75">
      <c r="A331" s="657"/>
      <c r="B331" s="658"/>
      <c r="E331" s="659"/>
      <c r="F331" s="659"/>
    </row>
    <row r="332" spans="1:6" s="656" customFormat="1" ht="15.75">
      <c r="A332" s="657"/>
      <c r="B332" s="658"/>
      <c r="E332" s="659"/>
      <c r="F332" s="659"/>
    </row>
    <row r="333" spans="1:6" s="656" customFormat="1" ht="15.75">
      <c r="A333" s="657"/>
      <c r="B333" s="658"/>
      <c r="E333" s="659"/>
      <c r="F333" s="659"/>
    </row>
    <row r="334" spans="1:6" s="656" customFormat="1" ht="15.75">
      <c r="A334" s="657"/>
      <c r="B334" s="658"/>
      <c r="E334" s="659"/>
      <c r="F334" s="659"/>
    </row>
    <row r="335" spans="1:6" s="656" customFormat="1" ht="15.75">
      <c r="A335" s="657"/>
      <c r="B335" s="658"/>
      <c r="E335" s="659"/>
      <c r="F335" s="659"/>
    </row>
    <row r="336" spans="1:6" s="656" customFormat="1" ht="15.75">
      <c r="A336" s="657"/>
      <c r="B336" s="658"/>
      <c r="E336" s="659"/>
      <c r="F336" s="659"/>
    </row>
    <row r="337" spans="1:6" s="656" customFormat="1" ht="15.75">
      <c r="A337" s="657"/>
      <c r="B337" s="658"/>
      <c r="E337" s="659"/>
      <c r="F337" s="659"/>
    </row>
    <row r="338" spans="1:6" s="656" customFormat="1" ht="15.75">
      <c r="A338" s="657"/>
      <c r="B338" s="658"/>
      <c r="E338" s="659"/>
      <c r="F338" s="659"/>
    </row>
    <row r="339" spans="1:6" s="656" customFormat="1" ht="15.75">
      <c r="A339" s="657"/>
      <c r="B339" s="658"/>
      <c r="E339" s="659"/>
      <c r="F339" s="659"/>
    </row>
    <row r="340" spans="1:6" s="656" customFormat="1" ht="15.75">
      <c r="A340" s="657"/>
      <c r="B340" s="658"/>
      <c r="E340" s="659"/>
      <c r="F340" s="659"/>
    </row>
    <row r="341" spans="1:6" s="656" customFormat="1" ht="15.75">
      <c r="A341" s="657"/>
      <c r="B341" s="658"/>
      <c r="E341" s="659"/>
      <c r="F341" s="659"/>
    </row>
    <row r="342" spans="1:6" s="656" customFormat="1" ht="15.75">
      <c r="A342" s="657"/>
      <c r="B342" s="658"/>
      <c r="E342" s="659"/>
      <c r="F342" s="659"/>
    </row>
    <row r="343" spans="1:6" s="656" customFormat="1" ht="15.75">
      <c r="A343" s="657"/>
      <c r="B343" s="658"/>
      <c r="E343" s="659"/>
      <c r="F343" s="659"/>
    </row>
    <row r="344" spans="1:6" s="656" customFormat="1" ht="15.75">
      <c r="A344" s="657"/>
      <c r="B344" s="658"/>
      <c r="E344" s="659"/>
      <c r="F344" s="659"/>
    </row>
    <row r="345" spans="1:6" s="656" customFormat="1" ht="15.75">
      <c r="A345" s="657"/>
      <c r="B345" s="658"/>
      <c r="E345" s="659"/>
      <c r="F345" s="659"/>
    </row>
    <row r="346" spans="1:6" s="656" customFormat="1" ht="15.75">
      <c r="A346" s="657"/>
      <c r="B346" s="658"/>
      <c r="E346" s="659"/>
      <c r="F346" s="659"/>
    </row>
    <row r="347" spans="1:6" s="656" customFormat="1" ht="15.75">
      <c r="A347" s="657"/>
      <c r="B347" s="658"/>
      <c r="E347" s="659"/>
      <c r="F347" s="659"/>
    </row>
    <row r="348" spans="1:6" s="656" customFormat="1" ht="15.75">
      <c r="A348" s="657"/>
      <c r="B348" s="658"/>
      <c r="E348" s="659"/>
      <c r="F348" s="659"/>
    </row>
    <row r="349" spans="1:6" s="656" customFormat="1" ht="15.75">
      <c r="A349" s="657"/>
      <c r="B349" s="658"/>
      <c r="E349" s="659"/>
      <c r="F349" s="659"/>
    </row>
    <row r="350" spans="1:6" s="656" customFormat="1" ht="15.75">
      <c r="A350" s="657"/>
      <c r="B350" s="658"/>
      <c r="E350" s="659"/>
      <c r="F350" s="659"/>
    </row>
    <row r="351" spans="1:6" s="656" customFormat="1" ht="15.75">
      <c r="A351" s="657"/>
      <c r="B351" s="658"/>
      <c r="E351" s="659"/>
      <c r="F351" s="659"/>
    </row>
    <row r="352" spans="1:6" s="656" customFormat="1" ht="15.75">
      <c r="A352" s="657"/>
      <c r="B352" s="658"/>
      <c r="E352" s="659"/>
      <c r="F352" s="659"/>
    </row>
    <row r="353" spans="1:6" s="656" customFormat="1" ht="15.75">
      <c r="A353" s="657"/>
      <c r="B353" s="658"/>
      <c r="E353" s="659"/>
      <c r="F353" s="659"/>
    </row>
    <row r="354" spans="1:6" s="656" customFormat="1" ht="15.75">
      <c r="A354" s="657"/>
      <c r="B354" s="658"/>
      <c r="E354" s="659"/>
      <c r="F354" s="659"/>
    </row>
    <row r="355" spans="1:6" s="656" customFormat="1" ht="15.75">
      <c r="A355" s="657"/>
      <c r="B355" s="658"/>
      <c r="E355" s="659"/>
      <c r="F355" s="659"/>
    </row>
    <row r="356" spans="1:6" s="656" customFormat="1" ht="15.75">
      <c r="A356" s="657"/>
      <c r="B356" s="658"/>
      <c r="E356" s="659"/>
      <c r="F356" s="659"/>
    </row>
    <row r="357" spans="1:6" s="656" customFormat="1" ht="15.75">
      <c r="A357" s="657"/>
      <c r="B357" s="658"/>
      <c r="E357" s="659"/>
      <c r="F357" s="659"/>
    </row>
    <row r="358" spans="1:6" s="656" customFormat="1" ht="15.75">
      <c r="A358" s="657"/>
      <c r="B358" s="658"/>
      <c r="E358" s="659"/>
      <c r="F358" s="659"/>
    </row>
    <row r="359" spans="1:6" s="656" customFormat="1" ht="15.75">
      <c r="A359" s="657"/>
      <c r="B359" s="658"/>
      <c r="E359" s="659"/>
      <c r="F359" s="659"/>
    </row>
    <row r="360" spans="1:6" s="656" customFormat="1" ht="15.75">
      <c r="A360" s="657"/>
      <c r="B360" s="658"/>
      <c r="E360" s="659"/>
      <c r="F360" s="659"/>
    </row>
    <row r="361" spans="1:6" s="656" customFormat="1" ht="15.75">
      <c r="A361" s="657"/>
      <c r="B361" s="658"/>
      <c r="E361" s="659"/>
      <c r="F361" s="659"/>
    </row>
    <row r="362" spans="1:6" s="656" customFormat="1" ht="15.75">
      <c r="A362" s="657"/>
      <c r="B362" s="658"/>
      <c r="E362" s="659"/>
      <c r="F362" s="659"/>
    </row>
    <row r="363" spans="1:6" s="656" customFormat="1" ht="15.75">
      <c r="A363" s="657"/>
      <c r="B363" s="658"/>
      <c r="E363" s="659"/>
      <c r="F363" s="659"/>
    </row>
    <row r="364" spans="1:6" s="656" customFormat="1" ht="15.75">
      <c r="A364" s="657"/>
      <c r="B364" s="658"/>
      <c r="E364" s="659"/>
      <c r="F364" s="659"/>
    </row>
    <row r="365" spans="1:6" s="656" customFormat="1" ht="15.75">
      <c r="A365" s="657"/>
      <c r="B365" s="658"/>
      <c r="E365" s="659"/>
      <c r="F365" s="659"/>
    </row>
    <row r="366" spans="1:6" s="656" customFormat="1" ht="15.75">
      <c r="A366" s="657"/>
      <c r="B366" s="658"/>
      <c r="E366" s="659"/>
      <c r="F366" s="659"/>
    </row>
    <row r="367" spans="1:6" s="656" customFormat="1" ht="15.75">
      <c r="A367" s="657"/>
      <c r="B367" s="658"/>
      <c r="E367" s="659"/>
      <c r="F367" s="659"/>
    </row>
    <row r="368" spans="1:6" s="656" customFormat="1" ht="15.75">
      <c r="A368" s="657"/>
      <c r="B368" s="658"/>
      <c r="E368" s="659"/>
      <c r="F368" s="659"/>
    </row>
    <row r="369" spans="1:6" s="35" customFormat="1" ht="15.75">
      <c r="A369" s="102"/>
      <c r="B369" s="150"/>
      <c r="E369" s="34"/>
      <c r="F369" s="34"/>
    </row>
    <row r="370" spans="1:6" s="35" customFormat="1" ht="15.75">
      <c r="A370" s="102"/>
      <c r="B370" s="150"/>
      <c r="E370" s="34"/>
      <c r="F370" s="34"/>
    </row>
    <row r="371" spans="1:6" s="35" customFormat="1" ht="15.75">
      <c r="A371" s="102"/>
      <c r="B371" s="150"/>
      <c r="E371" s="34"/>
      <c r="F371" s="34"/>
    </row>
    <row r="372" spans="1:6" s="35" customFormat="1" ht="15.75">
      <c r="A372" s="102"/>
      <c r="B372" s="150"/>
      <c r="E372" s="34"/>
      <c r="F372" s="34"/>
    </row>
    <row r="373" spans="1:6" s="35" customFormat="1" ht="15.75">
      <c r="A373" s="102"/>
      <c r="B373" s="150"/>
      <c r="E373" s="34"/>
      <c r="F373" s="34"/>
    </row>
    <row r="374" spans="1:6" s="35" customFormat="1" ht="15.75">
      <c r="A374" s="102"/>
      <c r="B374" s="150"/>
      <c r="E374" s="34"/>
      <c r="F374" s="34"/>
    </row>
    <row r="375" spans="1:6" s="35" customFormat="1" ht="15.75">
      <c r="A375" s="102"/>
      <c r="B375" s="150"/>
      <c r="E375" s="34"/>
      <c r="F375" s="34"/>
    </row>
    <row r="376" spans="1:6" s="35" customFormat="1" ht="15.75">
      <c r="A376" s="102"/>
      <c r="B376" s="150"/>
      <c r="E376" s="34"/>
      <c r="F376" s="34"/>
    </row>
    <row r="377" spans="1:6" s="35" customFormat="1" ht="15.75">
      <c r="A377" s="102"/>
      <c r="B377" s="150"/>
      <c r="E377" s="34"/>
      <c r="F377" s="34"/>
    </row>
    <row r="378" spans="1:6" s="35" customFormat="1" ht="15.75">
      <c r="A378" s="102"/>
      <c r="B378" s="150"/>
      <c r="E378" s="34"/>
      <c r="F378" s="34"/>
    </row>
  </sheetData>
  <mergeCells count="4">
    <mergeCell ref="A2:G2"/>
    <mergeCell ref="A1:G1"/>
    <mergeCell ref="A101:G101"/>
    <mergeCell ref="A31:G3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rowBreaks count="1" manualBreakCount="1">
    <brk id="30" max="7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7"/>
  <sheetViews>
    <sheetView showGridLines="0" view="pageBreakPreview" topLeftCell="A40" zoomScaleNormal="100" zoomScaleSheetLayoutView="100" workbookViewId="0">
      <selection activeCell="C49" sqref="C49"/>
    </sheetView>
  </sheetViews>
  <sheetFormatPr defaultRowHeight="15.75"/>
  <cols>
    <col min="1" max="1" width="19.5703125" style="102" bestFit="1" customWidth="1"/>
    <col min="2" max="2" width="14.5703125" style="150" bestFit="1" customWidth="1"/>
    <col min="3" max="3" width="98" style="35" customWidth="1"/>
    <col min="4" max="4" width="46.85546875" style="34" customWidth="1"/>
    <col min="5" max="5" width="16.42578125" style="34" customWidth="1"/>
    <col min="6" max="6" width="40.5703125" style="35" customWidth="1"/>
    <col min="7" max="7" width="45.85546875" style="35" customWidth="1"/>
    <col min="8" max="16384" width="9.140625" style="35"/>
  </cols>
  <sheetData>
    <row r="1" spans="1:16" s="109" customFormat="1" ht="30" customHeight="1">
      <c r="A1" s="1008" t="s">
        <v>1497</v>
      </c>
      <c r="B1" s="1009"/>
      <c r="C1" s="1009"/>
      <c r="D1" s="1009"/>
      <c r="E1" s="1009"/>
      <c r="F1" s="1010"/>
      <c r="G1" s="108"/>
      <c r="H1" s="108"/>
      <c r="I1" s="108"/>
      <c r="J1" s="108"/>
    </row>
    <row r="2" spans="1:16" ht="18.75" customHeight="1">
      <c r="A2" s="985" t="s">
        <v>20</v>
      </c>
      <c r="B2" s="986"/>
      <c r="C2" s="986"/>
      <c r="D2" s="986"/>
      <c r="E2" s="986"/>
      <c r="F2" s="987"/>
    </row>
    <row r="3" spans="1:16" s="49" customFormat="1" ht="30" customHeight="1">
      <c r="A3" s="543" t="s">
        <v>5</v>
      </c>
      <c r="B3" s="149" t="s">
        <v>41</v>
      </c>
      <c r="C3" s="59" t="s">
        <v>42</v>
      </c>
      <c r="D3" s="60" t="s">
        <v>7</v>
      </c>
      <c r="E3" s="60" t="s">
        <v>43</v>
      </c>
      <c r="F3" s="61" t="s">
        <v>44</v>
      </c>
      <c r="N3" s="50"/>
    </row>
    <row r="4" spans="1:16" s="298" customFormat="1" ht="15" customHeight="1">
      <c r="A4" s="942" t="s">
        <v>674</v>
      </c>
      <c r="B4" s="943" t="s">
        <v>141</v>
      </c>
      <c r="C4" s="402" t="s">
        <v>668</v>
      </c>
      <c r="D4" s="321">
        <f>12.5+393.88</f>
        <v>406.38</v>
      </c>
      <c r="E4" s="387" t="s">
        <v>146</v>
      </c>
      <c r="F4" s="944" t="s">
        <v>143</v>
      </c>
      <c r="G4" s="951"/>
      <c r="H4" s="790"/>
      <c r="I4" s="790"/>
      <c r="J4" s="790"/>
      <c r="K4" s="790"/>
      <c r="L4" s="790"/>
      <c r="M4" s="790"/>
      <c r="N4" s="791"/>
      <c r="O4" s="790"/>
      <c r="P4" s="790"/>
    </row>
    <row r="5" spans="1:16" s="298" customFormat="1" ht="15" customHeight="1">
      <c r="A5" s="407">
        <v>43287</v>
      </c>
      <c r="B5" s="214" t="s">
        <v>161</v>
      </c>
      <c r="C5" s="228" t="s">
        <v>668</v>
      </c>
      <c r="D5" s="321">
        <v>29.57</v>
      </c>
      <c r="E5" s="214" t="s">
        <v>151</v>
      </c>
      <c r="F5" s="800" t="s">
        <v>662</v>
      </c>
      <c r="G5" s="790"/>
      <c r="H5" s="790"/>
      <c r="I5" s="790"/>
      <c r="J5" s="790"/>
      <c r="K5" s="790"/>
      <c r="L5" s="790"/>
      <c r="M5" s="790"/>
      <c r="N5" s="791"/>
      <c r="O5" s="790"/>
      <c r="P5" s="790"/>
    </row>
    <row r="6" spans="1:16" s="298" customFormat="1" ht="15" customHeight="1">
      <c r="A6" s="408">
        <v>43287</v>
      </c>
      <c r="B6" s="214" t="s">
        <v>161</v>
      </c>
      <c r="C6" s="228" t="s">
        <v>1394</v>
      </c>
      <c r="D6" s="322">
        <v>82.96</v>
      </c>
      <c r="E6" s="214" t="s">
        <v>152</v>
      </c>
      <c r="F6" s="800" t="s">
        <v>143</v>
      </c>
      <c r="N6" s="792"/>
    </row>
    <row r="7" spans="1:16" s="298" customFormat="1" ht="15">
      <c r="A7" s="461" t="s">
        <v>669</v>
      </c>
      <c r="B7" s="772" t="s">
        <v>141</v>
      </c>
      <c r="C7" s="238" t="s">
        <v>1501</v>
      </c>
      <c r="D7" s="322">
        <f>829.38+25.2</f>
        <v>854.58</v>
      </c>
      <c r="E7" s="211" t="s">
        <v>146</v>
      </c>
      <c r="F7" s="855" t="s">
        <v>670</v>
      </c>
      <c r="G7" s="744" t="s">
        <v>4</v>
      </c>
      <c r="N7" s="791"/>
    </row>
    <row r="8" spans="1:16" s="298" customFormat="1" ht="15" customHeight="1">
      <c r="A8" s="404" t="s">
        <v>673</v>
      </c>
      <c r="B8" s="214" t="s">
        <v>141</v>
      </c>
      <c r="C8" s="238" t="s">
        <v>672</v>
      </c>
      <c r="D8" s="809">
        <v>149.57</v>
      </c>
      <c r="E8" s="211" t="s">
        <v>148</v>
      </c>
      <c r="F8" s="511" t="s">
        <v>144</v>
      </c>
      <c r="N8" s="792"/>
    </row>
    <row r="9" spans="1:16" s="298" customFormat="1" ht="15" customHeight="1">
      <c r="A9" s="456">
        <v>43293</v>
      </c>
      <c r="B9" s="214" t="s">
        <v>161</v>
      </c>
      <c r="C9" s="459" t="s">
        <v>1676</v>
      </c>
      <c r="D9" s="810">
        <v>64.599999999999994</v>
      </c>
      <c r="E9" s="211" t="s">
        <v>153</v>
      </c>
      <c r="F9" s="511" t="s">
        <v>144</v>
      </c>
      <c r="N9" s="792"/>
    </row>
    <row r="10" spans="1:16" s="298" customFormat="1" ht="15" customHeight="1">
      <c r="A10" s="408" t="s">
        <v>681</v>
      </c>
      <c r="B10" s="214" t="s">
        <v>161</v>
      </c>
      <c r="C10" s="228" t="s">
        <v>680</v>
      </c>
      <c r="D10" s="809">
        <f>136.09-3.04</f>
        <v>133.05000000000001</v>
      </c>
      <c r="E10" s="211" t="s">
        <v>148</v>
      </c>
      <c r="F10" s="511" t="s">
        <v>145</v>
      </c>
      <c r="N10" s="792"/>
    </row>
    <row r="11" spans="1:16" s="298" customFormat="1" ht="15" customHeight="1">
      <c r="A11" s="391">
        <v>43294</v>
      </c>
      <c r="B11" s="214" t="s">
        <v>161</v>
      </c>
      <c r="C11" s="228" t="s">
        <v>679</v>
      </c>
      <c r="D11" s="809">
        <v>26.26</v>
      </c>
      <c r="E11" s="211" t="s">
        <v>153</v>
      </c>
      <c r="F11" s="511" t="s">
        <v>145</v>
      </c>
      <c r="N11" s="792"/>
    </row>
    <row r="12" spans="1:16" s="298" customFormat="1" ht="15" customHeight="1">
      <c r="A12" s="391">
        <v>43294</v>
      </c>
      <c r="B12" s="214" t="s">
        <v>141</v>
      </c>
      <c r="C12" s="238" t="s">
        <v>676</v>
      </c>
      <c r="D12" s="810">
        <v>13.57</v>
      </c>
      <c r="E12" s="211" t="s">
        <v>151</v>
      </c>
      <c r="F12" s="511" t="s">
        <v>147</v>
      </c>
      <c r="N12" s="792"/>
    </row>
    <row r="13" spans="1:16" s="298" customFormat="1" ht="15" customHeight="1">
      <c r="A13" s="921" t="s">
        <v>667</v>
      </c>
      <c r="B13" s="772" t="s">
        <v>141</v>
      </c>
      <c r="C13" s="238" t="s">
        <v>663</v>
      </c>
      <c r="D13" s="810">
        <f>288.08+12.5</f>
        <v>300.58</v>
      </c>
      <c r="E13" s="211" t="s">
        <v>146</v>
      </c>
      <c r="F13" s="855" t="s">
        <v>154</v>
      </c>
      <c r="G13" s="950" t="s">
        <v>4</v>
      </c>
      <c r="N13" s="792"/>
    </row>
    <row r="14" spans="1:16" s="298" customFormat="1" ht="15" customHeight="1">
      <c r="A14" s="408" t="s">
        <v>664</v>
      </c>
      <c r="B14" s="214" t="s">
        <v>161</v>
      </c>
      <c r="C14" s="228" t="s">
        <v>663</v>
      </c>
      <c r="D14" s="809">
        <v>83.48</v>
      </c>
      <c r="E14" s="211" t="s">
        <v>151</v>
      </c>
      <c r="F14" s="511" t="s">
        <v>662</v>
      </c>
      <c r="N14" s="792"/>
    </row>
    <row r="15" spans="1:16" s="298" customFormat="1" ht="15" customHeight="1">
      <c r="A15" s="408" t="s">
        <v>664</v>
      </c>
      <c r="B15" s="214" t="s">
        <v>161</v>
      </c>
      <c r="C15" s="228" t="s">
        <v>663</v>
      </c>
      <c r="D15" s="810">
        <f>346.17</f>
        <v>346.17</v>
      </c>
      <c r="E15" s="211" t="s">
        <v>148</v>
      </c>
      <c r="F15" s="511" t="s">
        <v>154</v>
      </c>
      <c r="N15" s="792"/>
    </row>
    <row r="16" spans="1:16" s="298" customFormat="1" ht="15" customHeight="1">
      <c r="A16" s="456">
        <v>43296</v>
      </c>
      <c r="B16" s="214" t="s">
        <v>161</v>
      </c>
      <c r="C16" s="228" t="s">
        <v>1586</v>
      </c>
      <c r="D16" s="810">
        <v>43.83</v>
      </c>
      <c r="E16" s="211" t="s">
        <v>152</v>
      </c>
      <c r="F16" s="511" t="s">
        <v>154</v>
      </c>
      <c r="N16" s="791"/>
    </row>
    <row r="17" spans="1:16" s="298" customFormat="1" ht="15" customHeight="1">
      <c r="A17" s="408">
        <v>43297</v>
      </c>
      <c r="B17" s="214" t="s">
        <v>161</v>
      </c>
      <c r="C17" s="228" t="s">
        <v>665</v>
      </c>
      <c r="D17" s="810">
        <v>19.13</v>
      </c>
      <c r="E17" s="211" t="s">
        <v>153</v>
      </c>
      <c r="F17" s="511" t="s">
        <v>154</v>
      </c>
      <c r="N17" s="792"/>
    </row>
    <row r="18" spans="1:16" s="298" customFormat="1" ht="15" customHeight="1">
      <c r="A18" s="408">
        <v>43298</v>
      </c>
      <c r="B18" s="214" t="s">
        <v>161</v>
      </c>
      <c r="C18" s="228" t="s">
        <v>665</v>
      </c>
      <c r="D18" s="810">
        <v>23.48</v>
      </c>
      <c r="E18" s="211" t="s">
        <v>153</v>
      </c>
      <c r="F18" s="511" t="s">
        <v>154</v>
      </c>
      <c r="N18" s="792"/>
    </row>
    <row r="19" spans="1:16" s="298" customFormat="1" ht="15" customHeight="1">
      <c r="A19" s="391">
        <v>43298</v>
      </c>
      <c r="B19" s="214" t="s">
        <v>161</v>
      </c>
      <c r="C19" s="228" t="s">
        <v>1587</v>
      </c>
      <c r="D19" s="809">
        <v>42.09</v>
      </c>
      <c r="E19" s="211" t="s">
        <v>152</v>
      </c>
      <c r="F19" s="511" t="s">
        <v>154</v>
      </c>
      <c r="G19" s="790"/>
      <c r="H19" s="790"/>
      <c r="I19" s="790"/>
      <c r="J19" s="790"/>
      <c r="K19" s="790"/>
      <c r="L19" s="790"/>
      <c r="M19" s="790"/>
      <c r="N19" s="791"/>
      <c r="O19" s="790"/>
      <c r="P19" s="790"/>
    </row>
    <row r="20" spans="1:16" s="298" customFormat="1" ht="15" customHeight="1">
      <c r="A20" s="391">
        <v>43301</v>
      </c>
      <c r="B20" s="214" t="s">
        <v>141</v>
      </c>
      <c r="C20" s="238" t="s">
        <v>1303</v>
      </c>
      <c r="D20" s="809">
        <v>68.45</v>
      </c>
      <c r="E20" s="211" t="s">
        <v>675</v>
      </c>
      <c r="F20" s="511" t="s">
        <v>166</v>
      </c>
      <c r="N20" s="792"/>
    </row>
    <row r="21" spans="1:16" s="298" customFormat="1" ht="15" customHeight="1">
      <c r="A21" s="407" t="s">
        <v>666</v>
      </c>
      <c r="B21" s="214" t="s">
        <v>141</v>
      </c>
      <c r="C21" s="238" t="s">
        <v>682</v>
      </c>
      <c r="D21" s="810">
        <f>6.25+115.61+41.74</f>
        <v>163.6</v>
      </c>
      <c r="E21" s="211" t="s">
        <v>146</v>
      </c>
      <c r="F21" s="511" t="s">
        <v>143</v>
      </c>
      <c r="N21" s="792"/>
    </row>
    <row r="22" spans="1:16" s="49" customFormat="1" ht="15" customHeight="1">
      <c r="A22" s="407" t="s">
        <v>666</v>
      </c>
      <c r="B22" s="214" t="s">
        <v>161</v>
      </c>
      <c r="C22" s="238" t="s">
        <v>682</v>
      </c>
      <c r="D22" s="810">
        <v>59.13</v>
      </c>
      <c r="E22" s="211" t="s">
        <v>151</v>
      </c>
      <c r="F22" s="511" t="s">
        <v>662</v>
      </c>
      <c r="N22" s="50"/>
    </row>
    <row r="23" spans="1:16" s="49" customFormat="1" ht="15" customHeight="1">
      <c r="A23" s="407" t="s">
        <v>666</v>
      </c>
      <c r="B23" s="214" t="s">
        <v>141</v>
      </c>
      <c r="C23" s="238" t="s">
        <v>682</v>
      </c>
      <c r="D23" s="809">
        <v>152.34</v>
      </c>
      <c r="E23" s="211" t="s">
        <v>148</v>
      </c>
      <c r="F23" s="511" t="s">
        <v>143</v>
      </c>
      <c r="N23" s="51"/>
    </row>
    <row r="24" spans="1:16" s="49" customFormat="1" ht="15" customHeight="1">
      <c r="A24" s="391">
        <v>43326</v>
      </c>
      <c r="B24" s="214" t="s">
        <v>141</v>
      </c>
      <c r="C24" s="238" t="s">
        <v>685</v>
      </c>
      <c r="D24" s="809">
        <v>16.52</v>
      </c>
      <c r="E24" s="211" t="s">
        <v>153</v>
      </c>
      <c r="F24" s="801" t="s">
        <v>143</v>
      </c>
      <c r="N24" s="50"/>
    </row>
    <row r="25" spans="1:16" s="58" customFormat="1" ht="15" customHeight="1">
      <c r="A25" s="391">
        <v>43327</v>
      </c>
      <c r="B25" s="214" t="s">
        <v>161</v>
      </c>
      <c r="C25" s="228" t="s">
        <v>1588</v>
      </c>
      <c r="D25" s="809">
        <v>24.26</v>
      </c>
      <c r="E25" s="211" t="s">
        <v>152</v>
      </c>
      <c r="F25" s="511" t="s">
        <v>143</v>
      </c>
      <c r="G25" s="49"/>
      <c r="H25" s="49"/>
      <c r="I25" s="49"/>
      <c r="J25" s="49"/>
      <c r="K25" s="49"/>
      <c r="L25" s="49"/>
      <c r="M25" s="49"/>
      <c r="N25" s="51"/>
      <c r="O25" s="49"/>
      <c r="P25" s="49"/>
    </row>
    <row r="26" spans="1:16" s="49" customFormat="1" ht="15" customHeight="1">
      <c r="A26" s="391">
        <v>43327</v>
      </c>
      <c r="B26" s="214" t="s">
        <v>161</v>
      </c>
      <c r="C26" s="228" t="s">
        <v>684</v>
      </c>
      <c r="D26" s="810">
        <v>12.61</v>
      </c>
      <c r="E26" s="211" t="s">
        <v>152</v>
      </c>
      <c r="F26" s="511" t="s">
        <v>143</v>
      </c>
      <c r="N26" s="51"/>
    </row>
    <row r="27" spans="1:16" s="49" customFormat="1" ht="15" customHeight="1">
      <c r="A27" s="391">
        <v>43327</v>
      </c>
      <c r="B27" s="214" t="s">
        <v>161</v>
      </c>
      <c r="C27" s="228" t="s">
        <v>683</v>
      </c>
      <c r="D27" s="809">
        <v>74.09</v>
      </c>
      <c r="E27" s="211" t="s">
        <v>152</v>
      </c>
      <c r="F27" s="511" t="s">
        <v>143</v>
      </c>
      <c r="N27" s="51"/>
    </row>
    <row r="28" spans="1:16" s="49" customFormat="1" ht="15" customHeight="1">
      <c r="A28" s="789" t="s">
        <v>1622</v>
      </c>
      <c r="B28" s="214" t="s">
        <v>141</v>
      </c>
      <c r="C28" s="238" t="s">
        <v>1229</v>
      </c>
      <c r="D28" s="809">
        <f>12.5+164.42+76.52+10+25</f>
        <v>288.44</v>
      </c>
      <c r="E28" s="211" t="s">
        <v>146</v>
      </c>
      <c r="F28" s="511" t="s">
        <v>144</v>
      </c>
      <c r="N28" s="50"/>
    </row>
    <row r="29" spans="1:16" s="49" customFormat="1" ht="15" customHeight="1">
      <c r="A29" s="789" t="s">
        <v>1622</v>
      </c>
      <c r="B29" s="214" t="s">
        <v>161</v>
      </c>
      <c r="C29" s="238" t="s">
        <v>1229</v>
      </c>
      <c r="D29" s="322">
        <v>83.48</v>
      </c>
      <c r="E29" s="322" t="s">
        <v>151</v>
      </c>
      <c r="F29" s="406" t="s">
        <v>662</v>
      </c>
      <c r="N29" s="50"/>
    </row>
    <row r="30" spans="1:16" s="49" customFormat="1" ht="15" customHeight="1">
      <c r="A30" s="789" t="s">
        <v>1622</v>
      </c>
      <c r="B30" s="214" t="s">
        <v>161</v>
      </c>
      <c r="C30" s="238" t="s">
        <v>1229</v>
      </c>
      <c r="D30" s="322">
        <v>257.39</v>
      </c>
      <c r="E30" s="249" t="s">
        <v>148</v>
      </c>
      <c r="F30" s="511" t="s">
        <v>144</v>
      </c>
      <c r="N30" s="50"/>
    </row>
    <row r="31" spans="1:16" s="49" customFormat="1" ht="15" customHeight="1">
      <c r="A31" s="407">
        <v>43382</v>
      </c>
      <c r="B31" s="214" t="s">
        <v>161</v>
      </c>
      <c r="C31" s="739" t="s">
        <v>1665</v>
      </c>
      <c r="D31" s="321">
        <v>36.35</v>
      </c>
      <c r="E31" s="321" t="s">
        <v>153</v>
      </c>
      <c r="F31" s="405" t="s">
        <v>144</v>
      </c>
      <c r="N31" s="50"/>
    </row>
    <row r="32" spans="1:16" s="49" customFormat="1" ht="15" customHeight="1">
      <c r="A32" s="407">
        <v>43382</v>
      </c>
      <c r="B32" s="214" t="s">
        <v>161</v>
      </c>
      <c r="C32" s="739" t="s">
        <v>1666</v>
      </c>
      <c r="D32" s="322">
        <v>46.09</v>
      </c>
      <c r="E32" s="322" t="s">
        <v>153</v>
      </c>
      <c r="F32" s="406" t="s">
        <v>144</v>
      </c>
      <c r="N32" s="51"/>
    </row>
    <row r="33" spans="1:16" s="298" customFormat="1" ht="15" customHeight="1">
      <c r="A33" s="407">
        <v>43383</v>
      </c>
      <c r="B33" s="214" t="s">
        <v>161</v>
      </c>
      <c r="C33" s="739" t="s">
        <v>1667</v>
      </c>
      <c r="D33" s="321">
        <v>14.52</v>
      </c>
      <c r="E33" s="321" t="s">
        <v>153</v>
      </c>
      <c r="F33" s="511" t="s">
        <v>144</v>
      </c>
      <c r="G33" s="790"/>
      <c r="H33" s="790"/>
      <c r="I33" s="790"/>
      <c r="J33" s="790"/>
      <c r="K33" s="790"/>
      <c r="L33" s="790"/>
      <c r="M33" s="790"/>
      <c r="N33" s="791"/>
      <c r="O33" s="790"/>
      <c r="P33" s="790"/>
    </row>
    <row r="34" spans="1:16" s="298" customFormat="1" ht="15" customHeight="1">
      <c r="A34" s="408" t="s">
        <v>1302</v>
      </c>
      <c r="B34" s="214" t="s">
        <v>141</v>
      </c>
      <c r="C34" s="228" t="s">
        <v>1224</v>
      </c>
      <c r="D34" s="811">
        <f>25.2+403.17+1.71+10+10+192.31+151.6</f>
        <v>793.99</v>
      </c>
      <c r="E34" s="211" t="s">
        <v>146</v>
      </c>
      <c r="F34" s="511" t="s">
        <v>1225</v>
      </c>
      <c r="N34" s="792"/>
    </row>
    <row r="35" spans="1:16" s="298" customFormat="1" ht="15" customHeight="1">
      <c r="A35" s="407" t="s">
        <v>1230</v>
      </c>
      <c r="B35" s="214" t="s">
        <v>161</v>
      </c>
      <c r="C35" s="228" t="s">
        <v>1224</v>
      </c>
      <c r="D35" s="321">
        <v>88.7</v>
      </c>
      <c r="E35" s="321" t="s">
        <v>151</v>
      </c>
      <c r="F35" s="406" t="s">
        <v>662</v>
      </c>
      <c r="N35" s="792"/>
    </row>
    <row r="36" spans="1:16" s="790" customFormat="1" ht="15" customHeight="1">
      <c r="A36" s="407" t="s">
        <v>1230</v>
      </c>
      <c r="B36" s="228" t="s">
        <v>141</v>
      </c>
      <c r="C36" s="228" t="s">
        <v>1235</v>
      </c>
      <c r="D36" s="214">
        <v>325.22000000000003</v>
      </c>
      <c r="E36" s="214" t="s">
        <v>148</v>
      </c>
      <c r="F36" s="800" t="s">
        <v>143</v>
      </c>
      <c r="G36" s="298"/>
      <c r="H36" s="298"/>
      <c r="I36" s="298"/>
      <c r="J36" s="298"/>
      <c r="K36" s="298"/>
      <c r="L36" s="298"/>
      <c r="M36" s="298"/>
      <c r="N36" s="792"/>
      <c r="O36" s="298"/>
      <c r="P36" s="298"/>
    </row>
    <row r="37" spans="1:16" s="790" customFormat="1" ht="15" customHeight="1">
      <c r="A37" s="408">
        <v>43416</v>
      </c>
      <c r="B37" s="214" t="s">
        <v>161</v>
      </c>
      <c r="C37" s="228" t="s">
        <v>1223</v>
      </c>
      <c r="D37" s="322">
        <v>32.35</v>
      </c>
      <c r="E37" s="322" t="s">
        <v>152</v>
      </c>
      <c r="F37" s="406" t="s">
        <v>145</v>
      </c>
      <c r="N37" s="791"/>
    </row>
    <row r="38" spans="1:16" s="790" customFormat="1" ht="15" customHeight="1">
      <c r="A38" s="408">
        <v>43416</v>
      </c>
      <c r="B38" s="214" t="s">
        <v>161</v>
      </c>
      <c r="C38" s="228" t="s">
        <v>1270</v>
      </c>
      <c r="D38" s="322">
        <v>38.26</v>
      </c>
      <c r="E38" s="322" t="s">
        <v>153</v>
      </c>
      <c r="F38" s="406" t="s">
        <v>145</v>
      </c>
      <c r="N38" s="791"/>
    </row>
    <row r="39" spans="1:16" s="790" customFormat="1" ht="15" customHeight="1">
      <c r="A39" s="407">
        <v>43416</v>
      </c>
      <c r="B39" s="214" t="s">
        <v>161</v>
      </c>
      <c r="C39" s="228" t="s">
        <v>1585</v>
      </c>
      <c r="D39" s="321">
        <v>79.48</v>
      </c>
      <c r="E39" s="321" t="s">
        <v>152</v>
      </c>
      <c r="F39" s="405" t="s">
        <v>143</v>
      </c>
      <c r="G39" s="298"/>
      <c r="H39" s="298"/>
      <c r="I39" s="298"/>
      <c r="J39" s="298"/>
      <c r="K39" s="298"/>
      <c r="L39" s="298"/>
      <c r="M39" s="298"/>
      <c r="N39" s="791"/>
      <c r="O39" s="298"/>
      <c r="P39" s="298"/>
    </row>
    <row r="40" spans="1:16" s="790" customFormat="1" ht="15" customHeight="1">
      <c r="A40" s="408">
        <v>43417</v>
      </c>
      <c r="B40" s="214" t="s">
        <v>161</v>
      </c>
      <c r="C40" s="228" t="s">
        <v>1236</v>
      </c>
      <c r="D40" s="322">
        <v>26.96</v>
      </c>
      <c r="E40" s="322" t="s">
        <v>153</v>
      </c>
      <c r="F40" s="405" t="s">
        <v>143</v>
      </c>
      <c r="G40" s="298"/>
      <c r="H40" s="298"/>
      <c r="I40" s="298"/>
      <c r="J40" s="298"/>
      <c r="K40" s="298"/>
      <c r="L40" s="298"/>
      <c r="M40" s="298"/>
      <c r="N40" s="791"/>
      <c r="O40" s="298"/>
      <c r="P40" s="298"/>
    </row>
    <row r="41" spans="1:16" s="790" customFormat="1" ht="15" customHeight="1">
      <c r="A41" s="408">
        <v>43417</v>
      </c>
      <c r="B41" s="214" t="s">
        <v>161</v>
      </c>
      <c r="C41" s="459" t="s">
        <v>1668</v>
      </c>
      <c r="D41" s="321">
        <v>92.61</v>
      </c>
      <c r="E41" s="321" t="s">
        <v>153</v>
      </c>
      <c r="F41" s="405" t="s">
        <v>143</v>
      </c>
      <c r="G41" s="298"/>
      <c r="H41" s="298"/>
      <c r="I41" s="298"/>
      <c r="J41" s="298"/>
      <c r="K41" s="298"/>
      <c r="L41" s="298"/>
      <c r="M41" s="298"/>
      <c r="N41" s="792"/>
      <c r="O41" s="298"/>
      <c r="P41" s="298"/>
    </row>
    <row r="42" spans="1:16" s="790" customFormat="1" ht="15" customHeight="1">
      <c r="A42" s="407">
        <v>43418</v>
      </c>
      <c r="B42" s="214" t="s">
        <v>161</v>
      </c>
      <c r="C42" s="459" t="s">
        <v>1669</v>
      </c>
      <c r="D42" s="321">
        <v>49.57</v>
      </c>
      <c r="E42" s="321" t="s">
        <v>153</v>
      </c>
      <c r="F42" s="405" t="s">
        <v>143</v>
      </c>
      <c r="G42" s="298"/>
      <c r="H42" s="298"/>
      <c r="I42" s="298"/>
      <c r="J42" s="298"/>
      <c r="K42" s="298"/>
      <c r="L42" s="298"/>
      <c r="M42" s="298"/>
      <c r="N42" s="792"/>
      <c r="O42" s="298"/>
      <c r="P42" s="298"/>
    </row>
    <row r="43" spans="1:16" s="790" customFormat="1" ht="15" customHeight="1">
      <c r="A43" s="440" t="s">
        <v>1168</v>
      </c>
      <c r="B43" s="255" t="s">
        <v>141</v>
      </c>
      <c r="C43" s="739" t="s">
        <v>1232</v>
      </c>
      <c r="D43" s="321">
        <f>12.5+201.58+116.21</f>
        <v>330.29</v>
      </c>
      <c r="E43" s="321" t="s">
        <v>146</v>
      </c>
      <c r="F43" s="405" t="s">
        <v>147</v>
      </c>
      <c r="G43" s="298"/>
      <c r="H43" s="298"/>
      <c r="I43" s="298"/>
      <c r="J43" s="298"/>
      <c r="K43" s="298"/>
      <c r="L43" s="298"/>
      <c r="M43" s="298"/>
      <c r="N43" s="792"/>
      <c r="O43" s="298"/>
      <c r="P43" s="298"/>
    </row>
    <row r="44" spans="1:16" s="790" customFormat="1" ht="15" customHeight="1">
      <c r="A44" s="407">
        <v>43423</v>
      </c>
      <c r="B44" s="214" t="s">
        <v>161</v>
      </c>
      <c r="C44" s="238" t="s">
        <v>1232</v>
      </c>
      <c r="D44" s="321">
        <v>73.040000000000006</v>
      </c>
      <c r="E44" s="321" t="s">
        <v>151</v>
      </c>
      <c r="F44" s="405" t="s">
        <v>662</v>
      </c>
      <c r="G44" s="298"/>
      <c r="H44" s="298"/>
      <c r="I44" s="298"/>
      <c r="J44" s="298"/>
      <c r="K44" s="298"/>
      <c r="L44" s="298"/>
      <c r="M44" s="298"/>
      <c r="N44" s="792"/>
      <c r="O44" s="298"/>
      <c r="P44" s="298"/>
    </row>
    <row r="45" spans="1:16" s="790" customFormat="1" ht="15" customHeight="1">
      <c r="A45" s="440" t="s">
        <v>1168</v>
      </c>
      <c r="B45" s="255" t="s">
        <v>141</v>
      </c>
      <c r="C45" s="238" t="s">
        <v>1232</v>
      </c>
      <c r="D45" s="321">
        <v>134.78</v>
      </c>
      <c r="E45" s="228" t="s">
        <v>148</v>
      </c>
      <c r="F45" s="802" t="s">
        <v>147</v>
      </c>
      <c r="G45" s="298"/>
      <c r="H45" s="298"/>
      <c r="I45" s="298"/>
      <c r="J45" s="298"/>
      <c r="K45" s="298"/>
      <c r="L45" s="298"/>
      <c r="M45" s="298"/>
      <c r="N45" s="792"/>
      <c r="O45" s="298"/>
      <c r="P45" s="298"/>
    </row>
    <row r="46" spans="1:16" s="794" customFormat="1" ht="15">
      <c r="A46" s="440" t="s">
        <v>1168</v>
      </c>
      <c r="B46" s="252" t="s">
        <v>141</v>
      </c>
      <c r="C46" s="238" t="s">
        <v>1232</v>
      </c>
      <c r="D46" s="322">
        <f>80.78+23.91</f>
        <v>104.69</v>
      </c>
      <c r="E46" s="322" t="s">
        <v>149</v>
      </c>
      <c r="F46" s="406" t="s">
        <v>147</v>
      </c>
      <c r="G46" s="793"/>
      <c r="H46" s="793"/>
      <c r="I46" s="793"/>
      <c r="J46" s="793"/>
    </row>
    <row r="47" spans="1:16" s="656" customFormat="1">
      <c r="A47" s="408">
        <v>43423</v>
      </c>
      <c r="B47" s="214" t="s">
        <v>161</v>
      </c>
      <c r="C47" s="238" t="s">
        <v>1232</v>
      </c>
      <c r="D47" s="322">
        <v>6.61</v>
      </c>
      <c r="E47" s="322" t="s">
        <v>151</v>
      </c>
      <c r="F47" s="406" t="s">
        <v>147</v>
      </c>
    </row>
    <row r="48" spans="1:16" s="298" customFormat="1" ht="15">
      <c r="A48" s="408">
        <v>43423</v>
      </c>
      <c r="B48" s="214" t="s">
        <v>161</v>
      </c>
      <c r="C48" s="739" t="s">
        <v>1666</v>
      </c>
      <c r="D48" s="321">
        <v>62</v>
      </c>
      <c r="E48" s="321" t="s">
        <v>153</v>
      </c>
      <c r="F48" s="405" t="s">
        <v>147</v>
      </c>
      <c r="N48" s="792"/>
    </row>
    <row r="49" spans="1:16" s="298" customFormat="1" ht="15" customHeight="1">
      <c r="A49" s="408">
        <v>43424</v>
      </c>
      <c r="B49" s="214" t="s">
        <v>161</v>
      </c>
      <c r="C49" s="238" t="s">
        <v>1237</v>
      </c>
      <c r="D49" s="322">
        <v>10.43</v>
      </c>
      <c r="E49" s="322" t="s">
        <v>153</v>
      </c>
      <c r="F49" s="406" t="s">
        <v>147</v>
      </c>
      <c r="N49" s="792"/>
    </row>
    <row r="50" spans="1:16" s="298" customFormat="1" ht="15" customHeight="1">
      <c r="A50" s="441" t="s">
        <v>1226</v>
      </c>
      <c r="B50" s="214" t="s">
        <v>141</v>
      </c>
      <c r="C50" s="228" t="s">
        <v>1227</v>
      </c>
      <c r="D50" s="810">
        <f>193.75+12.5</f>
        <v>206.25</v>
      </c>
      <c r="E50" s="211" t="s">
        <v>146</v>
      </c>
      <c r="F50" s="511" t="s">
        <v>154</v>
      </c>
      <c r="N50" s="792"/>
    </row>
    <row r="51" spans="1:16" s="298" customFormat="1" ht="15" customHeight="1">
      <c r="A51" s="407" t="s">
        <v>1231</v>
      </c>
      <c r="B51" s="255" t="s">
        <v>141</v>
      </c>
      <c r="C51" s="228" t="s">
        <v>1227</v>
      </c>
      <c r="D51" s="321">
        <v>60.43</v>
      </c>
      <c r="E51" s="321" t="s">
        <v>151</v>
      </c>
      <c r="F51" s="405" t="s">
        <v>662</v>
      </c>
      <c r="N51" s="792"/>
    </row>
    <row r="52" spans="1:16" s="298" customFormat="1" ht="15" customHeight="1">
      <c r="A52" s="408">
        <v>43432</v>
      </c>
      <c r="B52" s="214" t="s">
        <v>161</v>
      </c>
      <c r="C52" s="228" t="s">
        <v>1227</v>
      </c>
      <c r="D52" s="322">
        <v>135.04</v>
      </c>
      <c r="E52" s="249" t="s">
        <v>148</v>
      </c>
      <c r="F52" s="511" t="s">
        <v>154</v>
      </c>
      <c r="N52" s="792"/>
    </row>
    <row r="53" spans="1:16" s="298" customFormat="1" ht="15" customHeight="1">
      <c r="A53" s="408">
        <v>43432</v>
      </c>
      <c r="B53" s="214" t="s">
        <v>161</v>
      </c>
      <c r="C53" s="228" t="s">
        <v>1583</v>
      </c>
      <c r="D53" s="322">
        <v>52.2</v>
      </c>
      <c r="E53" s="322" t="s">
        <v>152</v>
      </c>
      <c r="F53" s="511" t="s">
        <v>154</v>
      </c>
      <c r="G53" s="790"/>
      <c r="H53" s="790"/>
      <c r="I53" s="790"/>
      <c r="J53" s="790"/>
      <c r="K53" s="790"/>
      <c r="L53" s="790"/>
      <c r="M53" s="790"/>
      <c r="N53" s="791"/>
      <c r="O53" s="790"/>
      <c r="P53" s="790"/>
    </row>
    <row r="54" spans="1:16" s="298" customFormat="1" ht="15" customHeight="1">
      <c r="A54" s="408">
        <v>43433</v>
      </c>
      <c r="B54" s="214" t="s">
        <v>161</v>
      </c>
      <c r="C54" s="238" t="s">
        <v>1589</v>
      </c>
      <c r="D54" s="321">
        <v>28.09</v>
      </c>
      <c r="E54" s="321" t="s">
        <v>152</v>
      </c>
      <c r="F54" s="511" t="s">
        <v>154</v>
      </c>
      <c r="G54" s="790"/>
      <c r="H54" s="790"/>
      <c r="I54" s="790"/>
      <c r="J54" s="790"/>
      <c r="K54" s="790"/>
      <c r="L54" s="790"/>
      <c r="M54" s="790"/>
      <c r="N54" s="791"/>
      <c r="O54" s="790"/>
      <c r="P54" s="790"/>
    </row>
    <row r="55" spans="1:16" s="298" customFormat="1" ht="15" customHeight="1">
      <c r="A55" s="408">
        <v>43433</v>
      </c>
      <c r="B55" s="214" t="s">
        <v>161</v>
      </c>
      <c r="C55" s="238" t="s">
        <v>1228</v>
      </c>
      <c r="D55" s="322">
        <v>29.3</v>
      </c>
      <c r="E55" s="322" t="s">
        <v>152</v>
      </c>
      <c r="F55" s="511" t="s">
        <v>154</v>
      </c>
      <c r="N55" s="792"/>
    </row>
    <row r="56" spans="1:16" s="298" customFormat="1" ht="15" customHeight="1">
      <c r="A56" s="408" t="s">
        <v>1169</v>
      </c>
      <c r="B56" s="252" t="s">
        <v>141</v>
      </c>
      <c r="C56" s="238" t="s">
        <v>1234</v>
      </c>
      <c r="D56" s="322">
        <f>20.5+405.44</f>
        <v>425.94</v>
      </c>
      <c r="E56" s="321" t="s">
        <v>146</v>
      </c>
      <c r="F56" s="406" t="s">
        <v>1170</v>
      </c>
      <c r="N56" s="792"/>
    </row>
    <row r="57" spans="1:16" s="298" customFormat="1" ht="15" customHeight="1">
      <c r="A57" s="408" t="s">
        <v>1169</v>
      </c>
      <c r="B57" s="214" t="s">
        <v>161</v>
      </c>
      <c r="C57" s="238" t="s">
        <v>1234</v>
      </c>
      <c r="D57" s="321">
        <v>73.040000000000006</v>
      </c>
      <c r="E57" s="321" t="s">
        <v>151</v>
      </c>
      <c r="F57" s="405" t="s">
        <v>662</v>
      </c>
      <c r="N57" s="792"/>
    </row>
    <row r="58" spans="1:16" s="298" customFormat="1" ht="15" customHeight="1">
      <c r="A58" s="408" t="s">
        <v>1169</v>
      </c>
      <c r="B58" s="252" t="s">
        <v>141</v>
      </c>
      <c r="C58" s="238" t="s">
        <v>1238</v>
      </c>
      <c r="D58" s="322">
        <v>138.26</v>
      </c>
      <c r="E58" s="249" t="s">
        <v>148</v>
      </c>
      <c r="F58" s="406" t="s">
        <v>154</v>
      </c>
      <c r="N58" s="792"/>
    </row>
    <row r="59" spans="1:16" s="298" customFormat="1" ht="15" customHeight="1">
      <c r="A59" s="407">
        <v>43438</v>
      </c>
      <c r="B59" s="214" t="s">
        <v>161</v>
      </c>
      <c r="C59" s="238" t="s">
        <v>1239</v>
      </c>
      <c r="D59" s="321">
        <v>63.91</v>
      </c>
      <c r="E59" s="321" t="s">
        <v>153</v>
      </c>
      <c r="F59" s="405" t="s">
        <v>154</v>
      </c>
      <c r="N59" s="792"/>
    </row>
    <row r="60" spans="1:16" s="298" customFormat="1" ht="15" customHeight="1">
      <c r="A60" s="407">
        <v>43446</v>
      </c>
      <c r="B60" s="255" t="s">
        <v>141</v>
      </c>
      <c r="C60" s="238" t="s">
        <v>676</v>
      </c>
      <c r="D60" s="321">
        <f>352.23+12.5</f>
        <v>364.73</v>
      </c>
      <c r="E60" s="321" t="s">
        <v>146</v>
      </c>
      <c r="F60" s="405" t="s">
        <v>147</v>
      </c>
      <c r="N60" s="792"/>
    </row>
    <row r="61" spans="1:16" s="298" customFormat="1" ht="15" customHeight="1">
      <c r="A61" s="408">
        <v>43490</v>
      </c>
      <c r="B61" s="252" t="s">
        <v>141</v>
      </c>
      <c r="C61" s="238" t="s">
        <v>1171</v>
      </c>
      <c r="D61" s="322">
        <f>274.6+12.5</f>
        <v>287.10000000000002</v>
      </c>
      <c r="E61" s="321" t="s">
        <v>146</v>
      </c>
      <c r="F61" s="406" t="s">
        <v>1172</v>
      </c>
      <c r="N61" s="792"/>
    </row>
    <row r="62" spans="1:16" s="298" customFormat="1" ht="15" customHeight="1">
      <c r="A62" s="442"/>
      <c r="B62" s="443"/>
      <c r="C62" s="444"/>
      <c r="D62" s="845">
        <f>SUM(D4:D61)</f>
        <v>8029.84</v>
      </c>
      <c r="E62" s="445"/>
      <c r="F62" s="447"/>
      <c r="N62" s="792"/>
    </row>
    <row r="63" spans="1:16" s="298" customFormat="1" ht="18.75" customHeight="1">
      <c r="A63" s="990" t="s">
        <v>74</v>
      </c>
      <c r="B63" s="991"/>
      <c r="C63" s="991"/>
      <c r="D63" s="991"/>
      <c r="E63" s="945"/>
      <c r="F63" s="948"/>
      <c r="N63" s="792"/>
    </row>
    <row r="64" spans="1:16" s="49" customFormat="1" ht="15" customHeight="1">
      <c r="A64" s="234" t="s">
        <v>5</v>
      </c>
      <c r="B64" s="220" t="s">
        <v>556</v>
      </c>
      <c r="C64" s="221" t="s">
        <v>34</v>
      </c>
      <c r="D64" s="60" t="s">
        <v>7</v>
      </c>
      <c r="E64" s="60" t="s">
        <v>43</v>
      </c>
      <c r="F64" s="61" t="s">
        <v>44</v>
      </c>
      <c r="N64" s="50"/>
    </row>
    <row r="65" spans="1:14" s="49" customFormat="1" ht="18.75" customHeight="1">
      <c r="A65" s="404" t="s">
        <v>689</v>
      </c>
      <c r="B65" s="255" t="s">
        <v>141</v>
      </c>
      <c r="C65" s="238" t="s">
        <v>691</v>
      </c>
      <c r="D65" s="321">
        <f>36.3+692.08+11.5+11.5</f>
        <v>751.38</v>
      </c>
      <c r="E65" s="321" t="s">
        <v>146</v>
      </c>
      <c r="F65" s="799" t="s">
        <v>686</v>
      </c>
      <c r="N65" s="50"/>
    </row>
    <row r="66" spans="1:14" s="49" customFormat="1" ht="15">
      <c r="A66" s="404" t="s">
        <v>689</v>
      </c>
      <c r="B66" s="214" t="s">
        <v>161</v>
      </c>
      <c r="C66" s="238" t="s">
        <v>691</v>
      </c>
      <c r="D66" s="322">
        <v>59.13</v>
      </c>
      <c r="E66" s="322" t="s">
        <v>151</v>
      </c>
      <c r="F66" s="494" t="s">
        <v>662</v>
      </c>
      <c r="N66" s="50"/>
    </row>
    <row r="67" spans="1:14" s="162" customFormat="1" ht="15" customHeight="1">
      <c r="A67" s="404" t="s">
        <v>689</v>
      </c>
      <c r="B67" s="252" t="s">
        <v>141</v>
      </c>
      <c r="C67" s="238" t="s">
        <v>691</v>
      </c>
      <c r="D67" s="322">
        <v>371.51</v>
      </c>
      <c r="E67" s="322" t="s">
        <v>148</v>
      </c>
      <c r="F67" s="799" t="s">
        <v>686</v>
      </c>
      <c r="G67" s="161"/>
      <c r="H67" s="161"/>
      <c r="I67" s="161"/>
      <c r="J67" s="161"/>
      <c r="K67" s="161"/>
      <c r="L67" s="161"/>
      <c r="M67" s="161"/>
      <c r="N67" s="161"/>
    </row>
    <row r="68" spans="1:14" s="162" customFormat="1" ht="15" customHeight="1">
      <c r="A68" s="407">
        <v>43412</v>
      </c>
      <c r="B68" s="255" t="s">
        <v>141</v>
      </c>
      <c r="C68" s="238" t="s">
        <v>1257</v>
      </c>
      <c r="D68" s="321">
        <v>131.65</v>
      </c>
      <c r="E68" s="321" t="s">
        <v>152</v>
      </c>
      <c r="F68" s="799" t="s">
        <v>686</v>
      </c>
      <c r="G68" s="161"/>
      <c r="H68" s="161"/>
      <c r="I68" s="161"/>
      <c r="J68" s="161"/>
      <c r="K68" s="161"/>
      <c r="L68" s="161"/>
      <c r="M68" s="161"/>
      <c r="N68" s="161"/>
    </row>
    <row r="69" spans="1:14" s="162" customFormat="1" ht="15" customHeight="1">
      <c r="A69" s="407">
        <v>43412</v>
      </c>
      <c r="B69" s="255" t="s">
        <v>141</v>
      </c>
      <c r="C69" s="238" t="s">
        <v>1617</v>
      </c>
      <c r="D69" s="321">
        <v>53.82</v>
      </c>
      <c r="E69" s="321" t="s">
        <v>153</v>
      </c>
      <c r="F69" s="799" t="s">
        <v>686</v>
      </c>
      <c r="G69" s="161"/>
      <c r="H69" s="161"/>
      <c r="I69" s="161"/>
      <c r="J69" s="161"/>
      <c r="K69" s="161"/>
      <c r="L69" s="161"/>
      <c r="M69" s="161"/>
      <c r="N69" s="161"/>
    </row>
    <row r="70" spans="1:14" s="162" customFormat="1" ht="15" customHeight="1">
      <c r="A70" s="408">
        <v>43413</v>
      </c>
      <c r="B70" s="252" t="s">
        <v>141</v>
      </c>
      <c r="C70" s="238" t="s">
        <v>1256</v>
      </c>
      <c r="D70" s="322">
        <v>110.23</v>
      </c>
      <c r="E70" s="322" t="s">
        <v>152</v>
      </c>
      <c r="F70" s="799" t="s">
        <v>686</v>
      </c>
      <c r="G70" s="161"/>
      <c r="H70" s="161"/>
      <c r="I70" s="161"/>
      <c r="J70" s="161"/>
      <c r="K70" s="161"/>
      <c r="L70" s="161"/>
      <c r="M70" s="161"/>
      <c r="N70" s="161"/>
    </row>
    <row r="71" spans="1:14" s="162" customFormat="1" ht="15" customHeight="1">
      <c r="A71" s="409"/>
      <c r="B71" s="410"/>
      <c r="C71" s="411"/>
      <c r="D71" s="949">
        <f>SUM(D65:D70)</f>
        <v>1477.72</v>
      </c>
      <c r="E71" s="412"/>
      <c r="F71" s="803"/>
      <c r="G71" s="161"/>
      <c r="H71" s="161"/>
      <c r="I71" s="161"/>
      <c r="J71" s="161"/>
      <c r="K71" s="161"/>
      <c r="L71" s="161"/>
      <c r="M71" s="161"/>
      <c r="N71" s="161"/>
    </row>
    <row r="72" spans="1:14" s="162" customFormat="1" ht="15" customHeight="1">
      <c r="A72" s="993" t="s">
        <v>37</v>
      </c>
      <c r="B72" s="994"/>
      <c r="C72" s="994"/>
      <c r="D72" s="994"/>
      <c r="E72" s="946"/>
      <c r="F72" s="947"/>
      <c r="G72" s="161"/>
      <c r="H72" s="161"/>
      <c r="I72" s="161"/>
      <c r="J72" s="161"/>
      <c r="K72" s="161"/>
      <c r="L72" s="161"/>
      <c r="M72" s="161"/>
      <c r="N72" s="161"/>
    </row>
    <row r="73" spans="1:14" s="162" customFormat="1" ht="15" customHeight="1">
      <c r="A73" s="391">
        <v>43313</v>
      </c>
      <c r="B73" s="966" t="s">
        <v>141</v>
      </c>
      <c r="C73" s="739" t="s">
        <v>1252</v>
      </c>
      <c r="D73" s="811">
        <f>239.04+261.5+17.74</f>
        <v>518.28</v>
      </c>
      <c r="E73" s="211"/>
      <c r="F73" s="392"/>
      <c r="G73" s="161"/>
      <c r="H73" s="161"/>
      <c r="I73" s="161"/>
      <c r="J73" s="161"/>
      <c r="K73" s="161"/>
      <c r="L73" s="161"/>
      <c r="M73" s="161"/>
      <c r="N73" s="161"/>
    </row>
    <row r="74" spans="1:14" s="162" customFormat="1" ht="15" customHeight="1">
      <c r="A74" s="391">
        <v>43313</v>
      </c>
      <c r="B74" s="966" t="s">
        <v>161</v>
      </c>
      <c r="C74" s="228" t="s">
        <v>1252</v>
      </c>
      <c r="D74" s="811">
        <f>37.36</f>
        <v>37.36</v>
      </c>
      <c r="E74" s="348" t="s">
        <v>4</v>
      </c>
      <c r="F74" s="392"/>
      <c r="G74" s="161"/>
      <c r="H74" s="161"/>
      <c r="I74" s="161"/>
      <c r="J74" s="161"/>
      <c r="K74" s="161"/>
      <c r="L74" s="161"/>
      <c r="M74" s="161"/>
      <c r="N74" s="161"/>
    </row>
    <row r="75" spans="1:14" s="49" customFormat="1" ht="15">
      <c r="A75" s="456">
        <v>43332</v>
      </c>
      <c r="B75" s="214" t="s">
        <v>141</v>
      </c>
      <c r="C75" s="228" t="s">
        <v>1250</v>
      </c>
      <c r="D75" s="813">
        <v>226.2</v>
      </c>
      <c r="E75" s="211"/>
      <c r="F75" s="392"/>
      <c r="N75" s="50"/>
    </row>
    <row r="76" spans="1:14" s="46" customFormat="1" ht="15" customHeight="1">
      <c r="A76" s="391">
        <v>43333</v>
      </c>
      <c r="B76" s="214" t="s">
        <v>141</v>
      </c>
      <c r="C76" s="228" t="s">
        <v>1250</v>
      </c>
      <c r="D76" s="811">
        <v>266</v>
      </c>
      <c r="E76" s="211"/>
      <c r="F76" s="392"/>
      <c r="G76" s="45"/>
      <c r="H76" s="45"/>
      <c r="I76" s="45"/>
      <c r="J76" s="45"/>
      <c r="K76" s="45"/>
      <c r="L76" s="45"/>
      <c r="M76" s="45"/>
      <c r="N76" s="45"/>
    </row>
    <row r="77" spans="1:14" s="46" customFormat="1" ht="15" customHeight="1">
      <c r="A77" s="461">
        <v>43402</v>
      </c>
      <c r="B77" s="214" t="s">
        <v>141</v>
      </c>
      <c r="C77" s="238" t="s">
        <v>1255</v>
      </c>
      <c r="D77" s="322">
        <v>42</v>
      </c>
      <c r="E77" s="211"/>
      <c r="F77" s="392"/>
      <c r="G77" s="45"/>
      <c r="H77" s="45"/>
      <c r="I77" s="45"/>
      <c r="J77" s="45"/>
      <c r="K77" s="45"/>
      <c r="L77" s="45"/>
      <c r="M77" s="45"/>
      <c r="N77" s="45"/>
    </row>
    <row r="78" spans="1:14" s="46" customFormat="1" ht="15" customHeight="1">
      <c r="A78" s="462" t="s">
        <v>1254</v>
      </c>
      <c r="B78" s="214" t="s">
        <v>141</v>
      </c>
      <c r="C78" s="228" t="s">
        <v>1252</v>
      </c>
      <c r="D78" s="322">
        <f>202.7+388.5-0.014</f>
        <v>591.18600000000004</v>
      </c>
      <c r="E78" s="211"/>
      <c r="F78" s="392"/>
      <c r="G78" s="45"/>
      <c r="H78" s="45"/>
      <c r="I78" s="45"/>
      <c r="J78" s="45"/>
      <c r="K78" s="45"/>
      <c r="L78" s="45"/>
      <c r="M78" s="45"/>
      <c r="N78" s="45"/>
    </row>
    <row r="79" spans="1:14" s="162" customFormat="1" ht="15" customHeight="1">
      <c r="A79" s="462" t="s">
        <v>1254</v>
      </c>
      <c r="B79" s="966" t="s">
        <v>161</v>
      </c>
      <c r="C79" s="228" t="s">
        <v>1252</v>
      </c>
      <c r="D79" s="811">
        <f>3.47</f>
        <v>3.47</v>
      </c>
      <c r="E79" s="348" t="s">
        <v>4</v>
      </c>
      <c r="F79" s="392"/>
      <c r="G79" s="161"/>
      <c r="H79" s="161"/>
      <c r="I79" s="161"/>
      <c r="J79" s="161"/>
      <c r="K79" s="161"/>
      <c r="L79" s="161"/>
      <c r="M79" s="161"/>
      <c r="N79" s="161"/>
    </row>
    <row r="80" spans="1:14" s="46" customFormat="1" ht="15" customHeight="1">
      <c r="A80" s="462" t="s">
        <v>1253</v>
      </c>
      <c r="B80" s="214" t="s">
        <v>161</v>
      </c>
      <c r="C80" s="459" t="s">
        <v>1650</v>
      </c>
      <c r="D80" s="321">
        <f>28.82+31.29</f>
        <v>60.11</v>
      </c>
      <c r="E80" s="211"/>
      <c r="F80" s="392"/>
      <c r="G80" s="45"/>
      <c r="H80" s="45"/>
      <c r="I80" s="45"/>
      <c r="J80" s="45"/>
      <c r="K80" s="45"/>
      <c r="L80" s="45"/>
      <c r="M80" s="45"/>
      <c r="N80" s="45"/>
    </row>
    <row r="81" spans="1:14" s="46" customFormat="1" ht="15" customHeight="1">
      <c r="A81" s="462" t="s">
        <v>1253</v>
      </c>
      <c r="B81" s="214" t="s">
        <v>141</v>
      </c>
      <c r="C81" s="459" t="s">
        <v>1650</v>
      </c>
      <c r="D81" s="322">
        <f>134+202.7</f>
        <v>336.7</v>
      </c>
      <c r="E81" s="211"/>
      <c r="F81" s="392"/>
      <c r="G81" s="45"/>
      <c r="H81" s="45"/>
      <c r="I81" s="45"/>
      <c r="J81" s="45"/>
      <c r="K81" s="45"/>
      <c r="L81" s="45"/>
      <c r="M81" s="45"/>
      <c r="N81" s="45"/>
    </row>
    <row r="82" spans="1:14" s="46" customFormat="1" ht="15" customHeight="1">
      <c r="A82" s="407">
        <v>43444</v>
      </c>
      <c r="B82" s="214" t="s">
        <v>141</v>
      </c>
      <c r="C82" s="228" t="s">
        <v>1361</v>
      </c>
      <c r="D82" s="321">
        <v>142.80000000000001</v>
      </c>
      <c r="E82" s="211"/>
      <c r="F82" s="392"/>
      <c r="G82" s="45"/>
      <c r="H82" s="45"/>
      <c r="I82" s="45"/>
      <c r="J82" s="45"/>
      <c r="K82" s="45"/>
      <c r="L82" s="45"/>
      <c r="M82" s="45"/>
      <c r="N82" s="45"/>
    </row>
    <row r="83" spans="1:14" s="46" customFormat="1" ht="31.5" customHeight="1">
      <c r="A83" s="407">
        <v>43444</v>
      </c>
      <c r="B83" s="214" t="s">
        <v>161</v>
      </c>
      <c r="C83" s="965" t="s">
        <v>1670</v>
      </c>
      <c r="D83" s="321">
        <f>173.25+86.63</f>
        <v>259.88</v>
      </c>
      <c r="E83" s="253"/>
      <c r="F83" s="405"/>
      <c r="G83" s="45"/>
      <c r="H83" s="45"/>
      <c r="I83" s="45"/>
      <c r="J83" s="45"/>
      <c r="K83" s="45"/>
      <c r="L83" s="45"/>
      <c r="M83" s="45"/>
      <c r="N83" s="45"/>
    </row>
    <row r="84" spans="1:14" s="46" customFormat="1" ht="15" customHeight="1">
      <c r="A84" s="458">
        <v>43446</v>
      </c>
      <c r="B84" s="214" t="s">
        <v>141</v>
      </c>
      <c r="C84" s="228" t="s">
        <v>1362</v>
      </c>
      <c r="D84" s="321">
        <v>122.5</v>
      </c>
      <c r="E84" s="211"/>
      <c r="F84" s="392"/>
      <c r="G84" s="45"/>
      <c r="H84" s="45"/>
      <c r="I84" s="45"/>
      <c r="J84" s="45"/>
      <c r="K84" s="45"/>
      <c r="L84" s="45"/>
      <c r="M84" s="45"/>
      <c r="N84" s="45"/>
    </row>
    <row r="85" spans="1:14" s="46" customFormat="1" ht="15" customHeight="1">
      <c r="A85" s="804"/>
      <c r="B85" s="805"/>
      <c r="C85" s="806"/>
      <c r="D85" s="846">
        <f>SUM(D73:D84)</f>
        <v>2606.4859999999999</v>
      </c>
      <c r="E85" s="807"/>
      <c r="F85" s="808"/>
      <c r="G85" s="45"/>
      <c r="H85" s="45"/>
      <c r="I85" s="45"/>
      <c r="J85" s="45"/>
      <c r="K85" s="45"/>
      <c r="L85" s="45"/>
      <c r="M85" s="45"/>
      <c r="N85" s="45"/>
    </row>
    <row r="86" spans="1:14" s="46" customFormat="1" ht="15" customHeight="1">
      <c r="A86" s="993" t="s">
        <v>45</v>
      </c>
      <c r="B86" s="994"/>
      <c r="C86" s="994"/>
      <c r="D86" s="994"/>
      <c r="E86" s="946"/>
      <c r="F86" s="947"/>
      <c r="G86" s="45"/>
      <c r="H86" s="45"/>
      <c r="I86" s="45"/>
      <c r="J86" s="45"/>
      <c r="K86" s="45"/>
      <c r="L86" s="45"/>
      <c r="M86" s="45"/>
      <c r="N86" s="45"/>
    </row>
    <row r="87" spans="1:14" s="46" customFormat="1" ht="15" customHeight="1">
      <c r="A87" s="1014" t="s">
        <v>75</v>
      </c>
      <c r="B87" s="1015"/>
      <c r="C87" s="1015"/>
      <c r="D87" s="1015"/>
      <c r="E87" s="1015"/>
      <c r="F87" s="1016"/>
      <c r="G87" s="45"/>
      <c r="H87" s="45"/>
      <c r="I87" s="45"/>
      <c r="J87" s="45"/>
      <c r="K87" s="45"/>
      <c r="L87" s="45"/>
      <c r="M87" s="45"/>
      <c r="N87" s="45"/>
    </row>
    <row r="88" spans="1:14" s="46" customFormat="1" ht="15" customHeight="1">
      <c r="A88" s="419">
        <v>43326</v>
      </c>
      <c r="B88" s="401" t="s">
        <v>161</v>
      </c>
      <c r="C88" s="388" t="s">
        <v>1677</v>
      </c>
      <c r="D88" s="814">
        <f>100+5.46</f>
        <v>105.46</v>
      </c>
      <c r="E88" s="387"/>
      <c r="F88" s="390"/>
      <c r="G88" s="45"/>
      <c r="H88" s="45"/>
      <c r="I88" s="45"/>
      <c r="J88" s="45"/>
      <c r="K88" s="45"/>
      <c r="L88" s="45"/>
      <c r="M88" s="45"/>
      <c r="N88" s="45"/>
    </row>
    <row r="89" spans="1:14" s="46" customFormat="1" ht="15" customHeight="1">
      <c r="A89" s="408">
        <v>43374</v>
      </c>
      <c r="B89" s="214" t="s">
        <v>161</v>
      </c>
      <c r="C89" s="238" t="s">
        <v>1664</v>
      </c>
      <c r="D89" s="322">
        <v>84.52</v>
      </c>
      <c r="E89" s="249"/>
      <c r="F89" s="406"/>
      <c r="G89" s="45"/>
      <c r="H89" s="45"/>
      <c r="I89" s="45"/>
      <c r="J89" s="45"/>
      <c r="K89" s="45"/>
      <c r="L89" s="45"/>
      <c r="M89" s="45"/>
      <c r="N89" s="45"/>
    </row>
    <row r="90" spans="1:14" s="46" customFormat="1" ht="15" customHeight="1">
      <c r="A90" s="408" t="s">
        <v>1381</v>
      </c>
      <c r="B90" s="252" t="s">
        <v>141</v>
      </c>
      <c r="C90" s="238" t="s">
        <v>1570</v>
      </c>
      <c r="D90" s="322">
        <v>403</v>
      </c>
      <c r="E90" s="249"/>
      <c r="F90" s="406"/>
      <c r="G90" s="45"/>
      <c r="H90" s="45"/>
      <c r="I90" s="45"/>
      <c r="J90" s="45"/>
      <c r="K90" s="45"/>
      <c r="L90" s="45"/>
      <c r="M90" s="45"/>
      <c r="N90" s="45"/>
    </row>
    <row r="91" spans="1:14" s="49" customFormat="1" ht="15" customHeight="1">
      <c r="A91" s="472"/>
      <c r="B91" s="473"/>
      <c r="C91" s="395"/>
      <c r="D91" s="847">
        <f>SUM(D88:D90)</f>
        <v>592.98</v>
      </c>
      <c r="E91" s="474"/>
      <c r="F91" s="798"/>
      <c r="N91" s="50"/>
    </row>
    <row r="92" spans="1:14" s="49" customFormat="1" ht="15" customHeight="1">
      <c r="A92" s="990" t="s">
        <v>16</v>
      </c>
      <c r="B92" s="991"/>
      <c r="C92" s="991"/>
      <c r="D92" s="991"/>
      <c r="E92" s="945"/>
      <c r="F92" s="948"/>
      <c r="N92" s="50"/>
    </row>
    <row r="93" spans="1:14" s="49" customFormat="1" ht="15" customHeight="1">
      <c r="A93" s="386" t="s">
        <v>506</v>
      </c>
      <c r="B93" s="387" t="s">
        <v>141</v>
      </c>
      <c r="C93" s="388" t="s">
        <v>567</v>
      </c>
      <c r="D93" s="814">
        <v>672.17</v>
      </c>
      <c r="E93" s="387" t="s">
        <v>4</v>
      </c>
      <c r="F93" s="390"/>
      <c r="N93" s="50"/>
    </row>
    <row r="94" spans="1:14" s="49" customFormat="1" ht="15" customHeight="1">
      <c r="A94" s="458" t="s">
        <v>667</v>
      </c>
      <c r="B94" s="214" t="s">
        <v>141</v>
      </c>
      <c r="C94" s="228" t="s">
        <v>1631</v>
      </c>
      <c r="D94" s="810">
        <v>1521.74</v>
      </c>
      <c r="E94" s="211" t="s">
        <v>4</v>
      </c>
      <c r="F94" s="796"/>
      <c r="N94" s="50"/>
    </row>
    <row r="95" spans="1:14" s="49" customFormat="1" ht="15" customHeight="1">
      <c r="A95" s="391">
        <v>43308</v>
      </c>
      <c r="B95" s="214" t="s">
        <v>141</v>
      </c>
      <c r="C95" s="238" t="s">
        <v>677</v>
      </c>
      <c r="D95" s="809">
        <v>452.17</v>
      </c>
      <c r="E95" s="211" t="s">
        <v>4</v>
      </c>
      <c r="F95" s="511" t="s">
        <v>4</v>
      </c>
      <c r="N95" s="50"/>
    </row>
    <row r="96" spans="1:14" s="49" customFormat="1" ht="15" customHeight="1">
      <c r="A96" s="393"/>
      <c r="B96" s="394" t="s">
        <v>4</v>
      </c>
      <c r="C96" s="395"/>
      <c r="D96" s="848">
        <f>SUM(D93:D95)</f>
        <v>2646.08</v>
      </c>
      <c r="E96" s="397"/>
      <c r="F96" s="797"/>
      <c r="J96" s="48"/>
    </row>
    <row r="97" spans="1:10" s="151" customFormat="1" ht="15" customHeight="1">
      <c r="A97" s="956"/>
      <c r="B97" s="952"/>
      <c r="C97" s="6"/>
      <c r="D97" s="953">
        <f>D62+D71+D85+D91+D96</f>
        <v>15353.105999999998</v>
      </c>
      <c r="E97" s="954" t="s">
        <v>1398</v>
      </c>
      <c r="F97" s="955"/>
      <c r="J97" s="957"/>
    </row>
    <row r="98" spans="1:10" s="151" customFormat="1" ht="15" customHeight="1">
      <c r="A98" s="956"/>
      <c r="B98" s="952"/>
      <c r="C98" s="6"/>
      <c r="D98" s="953"/>
      <c r="E98" s="954"/>
      <c r="F98" s="955"/>
      <c r="J98" s="957"/>
    </row>
    <row r="99" spans="1:10" s="151" customFormat="1" ht="15" customHeight="1">
      <c r="A99" s="956"/>
      <c r="B99" s="952"/>
      <c r="C99" s="6"/>
      <c r="D99" s="953"/>
      <c r="E99" s="954"/>
      <c r="F99" s="955"/>
      <c r="J99" s="957"/>
    </row>
    <row r="100" spans="1:10" s="151" customFormat="1" ht="15" customHeight="1">
      <c r="A100" s="956"/>
      <c r="B100" s="952"/>
      <c r="C100" s="6"/>
      <c r="D100" s="953"/>
      <c r="E100" s="954"/>
      <c r="F100" s="955"/>
      <c r="J100" s="957"/>
    </row>
    <row r="101" spans="1:10" s="49" customFormat="1" ht="18.75" customHeight="1">
      <c r="A101" s="1017" t="s">
        <v>46</v>
      </c>
      <c r="B101" s="1018"/>
      <c r="C101" s="1018"/>
      <c r="D101" s="1018"/>
      <c r="E101" s="1018"/>
      <c r="F101" s="1018"/>
      <c r="G101" s="1019"/>
      <c r="J101" s="48"/>
    </row>
    <row r="102" spans="1:10" s="49" customFormat="1" ht="15" customHeight="1">
      <c r="A102" s="554" t="s">
        <v>47</v>
      </c>
      <c r="B102" s="555" t="s">
        <v>37</v>
      </c>
      <c r="C102" s="556" t="s">
        <v>49</v>
      </c>
      <c r="D102" s="815" t="s">
        <v>50</v>
      </c>
      <c r="E102" s="557" t="s">
        <v>51</v>
      </c>
      <c r="F102" s="557" t="s">
        <v>1496</v>
      </c>
      <c r="G102" s="558" t="s">
        <v>53</v>
      </c>
      <c r="J102" s="48"/>
    </row>
    <row r="103" spans="1:10" s="49" customFormat="1" ht="15" customHeight="1">
      <c r="A103" s="667">
        <v>43287</v>
      </c>
      <c r="B103" s="584" t="s">
        <v>164</v>
      </c>
      <c r="C103" s="584" t="s">
        <v>1484</v>
      </c>
      <c r="D103" s="959" t="s">
        <v>1522</v>
      </c>
      <c r="E103" s="585" t="s">
        <v>96</v>
      </c>
      <c r="F103" s="585" t="s">
        <v>94</v>
      </c>
      <c r="G103" s="586"/>
      <c r="J103" s="48"/>
    </row>
    <row r="104" spans="1:10" s="49" customFormat="1" ht="32.25" customHeight="1">
      <c r="A104" s="668">
        <v>43287</v>
      </c>
      <c r="B104" s="553" t="s">
        <v>1478</v>
      </c>
      <c r="C104" s="553" t="s">
        <v>1488</v>
      </c>
      <c r="D104" s="560" t="s">
        <v>1525</v>
      </c>
      <c r="E104" s="588" t="s">
        <v>155</v>
      </c>
      <c r="F104" s="588" t="s">
        <v>94</v>
      </c>
      <c r="G104" s="589"/>
      <c r="J104" s="48"/>
    </row>
    <row r="105" spans="1:10" s="49" customFormat="1" ht="15" customHeight="1">
      <c r="A105" s="666">
        <v>43296</v>
      </c>
      <c r="B105" s="553"/>
      <c r="C105" s="553" t="s">
        <v>1480</v>
      </c>
      <c r="D105" s="959" t="s">
        <v>1481</v>
      </c>
      <c r="E105" s="588" t="s">
        <v>99</v>
      </c>
      <c r="F105" s="588" t="s">
        <v>91</v>
      </c>
      <c r="G105" s="589" t="s">
        <v>1660</v>
      </c>
      <c r="J105" s="48"/>
    </row>
    <row r="106" spans="1:10" s="49" customFormat="1" ht="15" customHeight="1">
      <c r="A106" s="667">
        <v>43306</v>
      </c>
      <c r="B106" s="584" t="s">
        <v>1478</v>
      </c>
      <c r="C106" s="584" t="s">
        <v>1477</v>
      </c>
      <c r="D106" s="960" t="s">
        <v>1526</v>
      </c>
      <c r="E106" s="585" t="s">
        <v>155</v>
      </c>
      <c r="F106" s="585" t="s">
        <v>91</v>
      </c>
      <c r="G106" s="586"/>
      <c r="J106" s="48"/>
    </row>
    <row r="107" spans="1:10" s="49" customFormat="1" ht="15" customHeight="1">
      <c r="A107" s="667">
        <v>43312</v>
      </c>
      <c r="B107" s="584" t="s">
        <v>164</v>
      </c>
      <c r="C107" s="584" t="s">
        <v>1472</v>
      </c>
      <c r="D107" s="961" t="s">
        <v>1527</v>
      </c>
      <c r="E107" s="585" t="s">
        <v>96</v>
      </c>
      <c r="F107" s="585" t="s">
        <v>91</v>
      </c>
      <c r="G107" s="586"/>
      <c r="J107" s="48"/>
    </row>
    <row r="108" spans="1:10" s="49" customFormat="1" ht="15" customHeight="1">
      <c r="A108" s="666">
        <v>43334</v>
      </c>
      <c r="B108" s="553"/>
      <c r="C108" s="553" t="s">
        <v>1464</v>
      </c>
      <c r="D108" s="959" t="s">
        <v>1489</v>
      </c>
      <c r="E108" s="588" t="s">
        <v>96</v>
      </c>
      <c r="F108" s="588" t="s">
        <v>91</v>
      </c>
      <c r="G108" s="589" t="s">
        <v>1632</v>
      </c>
      <c r="J108" s="48"/>
    </row>
    <row r="109" spans="1:10" s="49" customFormat="1" ht="15" customHeight="1">
      <c r="A109" s="668">
        <v>43404</v>
      </c>
      <c r="B109" s="553" t="s">
        <v>164</v>
      </c>
      <c r="C109" s="553" t="s">
        <v>1449</v>
      </c>
      <c r="D109" s="959" t="s">
        <v>1529</v>
      </c>
      <c r="E109" s="588" t="s">
        <v>99</v>
      </c>
      <c r="F109" s="588" t="s">
        <v>91</v>
      </c>
      <c r="G109" s="589"/>
      <c r="J109" s="48"/>
    </row>
    <row r="110" spans="1:10" s="49" customFormat="1" ht="15" customHeight="1">
      <c r="A110" s="669">
        <v>43405</v>
      </c>
      <c r="B110" s="584" t="s">
        <v>1493</v>
      </c>
      <c r="C110" s="584" t="s">
        <v>1452</v>
      </c>
      <c r="D110" s="962" t="s">
        <v>1524</v>
      </c>
      <c r="E110" s="585" t="s">
        <v>96</v>
      </c>
      <c r="F110" s="585" t="s">
        <v>94</v>
      </c>
      <c r="G110" s="586"/>
      <c r="J110" s="48"/>
    </row>
    <row r="111" spans="1:10" s="49" customFormat="1" ht="15" customHeight="1">
      <c r="A111" s="668">
        <v>43419</v>
      </c>
      <c r="B111" s="553" t="s">
        <v>164</v>
      </c>
      <c r="C111" s="553" t="s">
        <v>162</v>
      </c>
      <c r="D111" s="962" t="s">
        <v>1523</v>
      </c>
      <c r="E111" s="588" t="s">
        <v>99</v>
      </c>
      <c r="F111" s="588" t="s">
        <v>94</v>
      </c>
      <c r="G111" s="589"/>
      <c r="J111" s="48"/>
    </row>
    <row r="112" spans="1:10" s="49" customFormat="1" ht="15" customHeight="1">
      <c r="A112" s="667">
        <v>43430</v>
      </c>
      <c r="B112" s="584" t="s">
        <v>164</v>
      </c>
      <c r="C112" s="584" t="s">
        <v>1440</v>
      </c>
      <c r="D112" s="963" t="s">
        <v>1442</v>
      </c>
      <c r="E112" s="585" t="s">
        <v>96</v>
      </c>
      <c r="F112" s="585" t="s">
        <v>94</v>
      </c>
      <c r="G112" s="586"/>
      <c r="J112" s="48"/>
    </row>
    <row r="113" spans="1:10" s="49" customFormat="1" ht="15" customHeight="1">
      <c r="A113" s="666">
        <v>43432</v>
      </c>
      <c r="B113" s="553"/>
      <c r="C113" s="553" t="s">
        <v>1436</v>
      </c>
      <c r="D113" s="959" t="s">
        <v>1661</v>
      </c>
      <c r="E113" s="588" t="s">
        <v>96</v>
      </c>
      <c r="F113" s="588" t="s">
        <v>91</v>
      </c>
      <c r="G113" s="589" t="s">
        <v>1662</v>
      </c>
      <c r="J113" s="48"/>
    </row>
    <row r="114" spans="1:10" s="49" customFormat="1" ht="15" customHeight="1">
      <c r="A114" s="667">
        <v>43433</v>
      </c>
      <c r="B114" s="584"/>
      <c r="C114" s="584" t="s">
        <v>1432</v>
      </c>
      <c r="D114" s="964" t="s">
        <v>1494</v>
      </c>
      <c r="E114" s="585" t="s">
        <v>96</v>
      </c>
      <c r="F114" s="585" t="s">
        <v>91</v>
      </c>
      <c r="G114" s="586" t="s">
        <v>1671</v>
      </c>
      <c r="J114" s="48"/>
    </row>
    <row r="115" spans="1:10" s="49" customFormat="1" ht="15" customHeight="1">
      <c r="A115" s="666">
        <v>43437</v>
      </c>
      <c r="B115" s="553"/>
      <c r="C115" s="553" t="s">
        <v>1428</v>
      </c>
      <c r="D115" s="959" t="s">
        <v>1429</v>
      </c>
      <c r="E115" s="588" t="s">
        <v>99</v>
      </c>
      <c r="F115" s="588" t="s">
        <v>91</v>
      </c>
      <c r="G115" s="589" t="s">
        <v>1503</v>
      </c>
      <c r="J115" s="48"/>
    </row>
    <row r="116" spans="1:10" s="49" customFormat="1" ht="30.75" customHeight="1">
      <c r="A116" s="669">
        <v>43448</v>
      </c>
      <c r="B116" s="584"/>
      <c r="C116" s="584" t="s">
        <v>1422</v>
      </c>
      <c r="D116" s="964" t="s">
        <v>1423</v>
      </c>
      <c r="E116" s="585" t="s">
        <v>155</v>
      </c>
      <c r="F116" s="585" t="s">
        <v>91</v>
      </c>
      <c r="G116" s="958" t="s">
        <v>1651</v>
      </c>
      <c r="J116" s="48"/>
    </row>
    <row r="117" spans="1:10" s="49" customFormat="1" ht="15" customHeight="1">
      <c r="A117" s="559"/>
      <c r="B117" s="560"/>
      <c r="C117" s="561"/>
      <c r="D117" s="540"/>
      <c r="E117" s="562"/>
      <c r="F117" s="540"/>
      <c r="G117" s="541"/>
      <c r="J117" s="48"/>
    </row>
    <row r="118" spans="1:10" s="49" customFormat="1" ht="15" customHeight="1">
      <c r="A118" s="593"/>
      <c r="B118" s="594"/>
      <c r="C118" s="595"/>
      <c r="D118" s="602"/>
      <c r="E118" s="602"/>
      <c r="F118" s="596"/>
      <c r="G118" s="597"/>
      <c r="J118" s="48"/>
    </row>
    <row r="119" spans="1:10" s="49" customFormat="1" ht="15" customHeight="1">
      <c r="A119" s="593"/>
      <c r="B119" s="594"/>
      <c r="C119" s="602" t="s">
        <v>1521</v>
      </c>
      <c r="D119" s="816"/>
      <c r="E119" s="602"/>
      <c r="F119" s="596"/>
      <c r="G119" s="597"/>
      <c r="J119" s="48"/>
    </row>
    <row r="120" spans="1:10" s="49" customFormat="1" ht="15" customHeight="1">
      <c r="A120" s="593"/>
      <c r="B120" s="594"/>
      <c r="C120" s="595"/>
      <c r="D120" s="602"/>
      <c r="E120" s="602"/>
      <c r="F120" s="596"/>
      <c r="G120" s="597"/>
      <c r="J120" s="48"/>
    </row>
    <row r="121" spans="1:10" s="49" customFormat="1" ht="15" customHeight="1">
      <c r="A121" s="593"/>
      <c r="B121" s="594"/>
      <c r="C121" s="595"/>
      <c r="D121" s="602"/>
      <c r="E121" s="602"/>
      <c r="F121" s="596"/>
      <c r="G121" s="597"/>
      <c r="J121" s="48"/>
    </row>
    <row r="122" spans="1:10" s="49" customFormat="1" ht="15" customHeight="1">
      <c r="A122" s="593"/>
      <c r="B122" s="594"/>
      <c r="C122" s="602" t="s">
        <v>118</v>
      </c>
      <c r="D122" s="816"/>
      <c r="E122" s="602"/>
      <c r="F122" s="596"/>
      <c r="G122" s="597"/>
      <c r="J122" s="48"/>
    </row>
    <row r="123" spans="1:10" s="49" customFormat="1" ht="15" customHeight="1">
      <c r="A123" s="606"/>
      <c r="B123" s="607"/>
      <c r="C123" s="608"/>
      <c r="D123" s="608"/>
      <c r="E123" s="610"/>
      <c r="F123" s="608"/>
      <c r="G123" s="611"/>
      <c r="J123" s="48"/>
    </row>
    <row r="124" spans="1:10" s="49" customFormat="1" ht="15" customHeight="1">
      <c r="A124" s="593"/>
      <c r="B124" s="594"/>
      <c r="C124" s="602" t="s">
        <v>1520</v>
      </c>
      <c r="D124" s="816"/>
      <c r="E124" s="602"/>
      <c r="F124" s="596"/>
      <c r="G124" s="597"/>
      <c r="J124" s="48"/>
    </row>
    <row r="125" spans="1:10" s="49" customFormat="1" ht="15" customHeight="1">
      <c r="A125" s="593"/>
      <c r="B125" s="594"/>
      <c r="C125" s="602"/>
      <c r="D125" s="602"/>
      <c r="E125" s="602"/>
      <c r="F125" s="596"/>
      <c r="G125" s="597"/>
      <c r="J125" s="48"/>
    </row>
    <row r="126" spans="1:10" s="49" customFormat="1" ht="15" customHeight="1">
      <c r="A126" s="593"/>
      <c r="B126" s="594"/>
      <c r="C126" s="602" t="s">
        <v>118</v>
      </c>
      <c r="D126" s="816"/>
      <c r="E126" s="602"/>
      <c r="F126" s="596"/>
      <c r="G126" s="597"/>
      <c r="J126" s="48"/>
    </row>
    <row r="127" spans="1:10" s="49" customFormat="1" ht="15" customHeight="1">
      <c r="A127" s="616"/>
      <c r="B127" s="617"/>
      <c r="C127" s="618"/>
      <c r="D127" s="620"/>
      <c r="E127" s="619"/>
      <c r="F127" s="620"/>
      <c r="G127" s="621"/>
      <c r="J127" s="48"/>
    </row>
    <row r="128" spans="1:10" s="49" customFormat="1" ht="15" customHeight="1">
      <c r="A128" s="148"/>
      <c r="B128" s="133"/>
      <c r="C128" s="38"/>
      <c r="D128" s="134"/>
      <c r="E128" s="135"/>
      <c r="F128" s="136"/>
      <c r="J128" s="48"/>
    </row>
    <row r="129" spans="1:14" s="49" customFormat="1" ht="15" customHeight="1">
      <c r="A129" s="148"/>
      <c r="B129" s="133"/>
      <c r="C129" s="38"/>
      <c r="D129" s="134"/>
      <c r="E129" s="135"/>
      <c r="F129" s="136"/>
      <c r="J129" s="48"/>
    </row>
    <row r="130" spans="1:14" s="49" customFormat="1" ht="15" customHeight="1">
      <c r="A130" s="148"/>
      <c r="B130" s="133"/>
      <c r="C130" s="38"/>
      <c r="D130" s="134"/>
      <c r="E130" s="135"/>
      <c r="F130" s="136"/>
      <c r="J130" s="48"/>
    </row>
    <row r="131" spans="1:14" s="49" customFormat="1" ht="15" customHeight="1">
      <c r="A131" s="148"/>
      <c r="B131" s="133"/>
      <c r="C131" s="38"/>
      <c r="D131" s="134"/>
      <c r="E131" s="135"/>
      <c r="F131" s="136"/>
      <c r="J131" s="48"/>
    </row>
    <row r="132" spans="1:14" s="49" customFormat="1" ht="30" customHeight="1">
      <c r="A132" s="1008" t="s">
        <v>1616</v>
      </c>
      <c r="B132" s="1009"/>
      <c r="C132" s="1009"/>
      <c r="D132" s="1009"/>
      <c r="E132" s="1009"/>
      <c r="F132" s="1010"/>
      <c r="J132" s="48"/>
    </row>
    <row r="133" spans="1:14" s="49" customFormat="1" ht="30" customHeight="1">
      <c r="A133" s="543" t="s">
        <v>5</v>
      </c>
      <c r="B133" s="149" t="s">
        <v>41</v>
      </c>
      <c r="C133" s="59" t="s">
        <v>42</v>
      </c>
      <c r="D133" s="60" t="s">
        <v>7</v>
      </c>
      <c r="E133" s="60" t="s">
        <v>43</v>
      </c>
      <c r="F133" s="61" t="s">
        <v>44</v>
      </c>
      <c r="N133" s="50"/>
    </row>
    <row r="134" spans="1:14" s="49" customFormat="1" ht="15" customHeight="1">
      <c r="A134" s="490">
        <v>43279</v>
      </c>
      <c r="B134" s="401" t="s">
        <v>141</v>
      </c>
      <c r="C134" s="402" t="s">
        <v>1653</v>
      </c>
      <c r="D134" s="812">
        <f>117.7+10</f>
        <v>127.7</v>
      </c>
      <c r="E134" s="387" t="s">
        <v>146</v>
      </c>
      <c r="F134" s="390" t="s">
        <v>143</v>
      </c>
      <c r="J134" s="48"/>
    </row>
    <row r="135" spans="1:14" s="5" customFormat="1" ht="15" customHeight="1">
      <c r="A135" s="462" t="s">
        <v>506</v>
      </c>
      <c r="B135" s="214" t="s">
        <v>141</v>
      </c>
      <c r="C135" s="238" t="s">
        <v>1658</v>
      </c>
      <c r="D135" s="809">
        <v>672.17</v>
      </c>
      <c r="E135" s="211" t="s">
        <v>165</v>
      </c>
      <c r="F135" s="392" t="s">
        <v>160</v>
      </c>
      <c r="G135" s="42"/>
      <c r="H135" s="36"/>
      <c r="I135" s="41" t="s">
        <v>4</v>
      </c>
      <c r="J135" s="40"/>
      <c r="N135" s="37"/>
    </row>
    <row r="136" spans="1:14">
      <c r="A136" s="456">
        <v>43283</v>
      </c>
      <c r="B136" s="214" t="s">
        <v>141</v>
      </c>
      <c r="C136" s="228" t="s">
        <v>1659</v>
      </c>
      <c r="D136" s="810">
        <v>920</v>
      </c>
      <c r="E136" s="211" t="s">
        <v>37</v>
      </c>
      <c r="F136" s="392" t="s">
        <v>160</v>
      </c>
    </row>
    <row r="137" spans="1:14" s="15" customFormat="1" ht="15">
      <c r="A137" s="470" t="s">
        <v>1318</v>
      </c>
      <c r="B137" s="214" t="s">
        <v>161</v>
      </c>
      <c r="C137" s="228" t="s">
        <v>1652</v>
      </c>
      <c r="D137" s="810">
        <v>10.06</v>
      </c>
      <c r="E137" s="214" t="s">
        <v>37</v>
      </c>
      <c r="F137" s="392" t="s">
        <v>160</v>
      </c>
      <c r="G137" s="11"/>
      <c r="H137" s="11"/>
      <c r="I137" s="11"/>
      <c r="J137" s="11"/>
    </row>
    <row r="138" spans="1:14" s="152" customFormat="1" ht="15">
      <c r="A138" s="469">
        <v>43301</v>
      </c>
      <c r="B138" s="214" t="s">
        <v>161</v>
      </c>
      <c r="C138" s="238" t="s">
        <v>1657</v>
      </c>
      <c r="D138" s="809">
        <v>15.22</v>
      </c>
      <c r="E138" s="211" t="s">
        <v>1244</v>
      </c>
      <c r="F138" s="392" t="s">
        <v>150</v>
      </c>
    </row>
    <row r="139" spans="1:14" s="109" customFormat="1" ht="15">
      <c r="A139" s="468">
        <v>43325</v>
      </c>
      <c r="B139" s="214" t="s">
        <v>161</v>
      </c>
      <c r="C139" s="228" t="s">
        <v>1259</v>
      </c>
      <c r="D139" s="810">
        <v>460.87</v>
      </c>
      <c r="E139" s="211" t="s">
        <v>146</v>
      </c>
      <c r="F139" s="502" t="s">
        <v>167</v>
      </c>
      <c r="G139" s="108"/>
      <c r="H139" s="108"/>
      <c r="I139" s="108"/>
      <c r="J139" s="108"/>
    </row>
    <row r="140" spans="1:14" s="536" customFormat="1" ht="15">
      <c r="A140" s="468">
        <v>43325</v>
      </c>
      <c r="B140" s="214" t="s">
        <v>161</v>
      </c>
      <c r="C140" s="228" t="s">
        <v>1260</v>
      </c>
      <c r="D140" s="810">
        <v>39.65</v>
      </c>
      <c r="E140" s="211" t="s">
        <v>1246</v>
      </c>
      <c r="F140" s="502" t="s">
        <v>167</v>
      </c>
      <c r="H140" s="535"/>
      <c r="I140" s="535"/>
    </row>
    <row r="141" spans="1:14" s="537" customFormat="1" ht="15">
      <c r="A141" s="469">
        <v>43325</v>
      </c>
      <c r="B141" s="214" t="s">
        <v>161</v>
      </c>
      <c r="C141" s="228" t="s">
        <v>1261</v>
      </c>
      <c r="D141" s="809">
        <v>37.74</v>
      </c>
      <c r="E141" s="211" t="s">
        <v>1246</v>
      </c>
      <c r="F141" s="502" t="s">
        <v>167</v>
      </c>
      <c r="G141" s="551"/>
      <c r="H141" s="551"/>
      <c r="I141" s="551"/>
      <c r="J141" s="551"/>
      <c r="K141" s="551"/>
      <c r="L141" s="551"/>
      <c r="M141" s="551"/>
      <c r="N141" s="551"/>
    </row>
    <row r="142" spans="1:14" s="537" customFormat="1" ht="15">
      <c r="A142" s="469">
        <v>43329</v>
      </c>
      <c r="B142" s="214" t="s">
        <v>161</v>
      </c>
      <c r="C142" s="238" t="s">
        <v>1262</v>
      </c>
      <c r="D142" s="809">
        <v>7.3</v>
      </c>
      <c r="E142" s="211" t="s">
        <v>1244</v>
      </c>
      <c r="F142" s="502" t="s">
        <v>160</v>
      </c>
      <c r="G142" s="552"/>
      <c r="H142" s="552"/>
      <c r="I142" s="552"/>
      <c r="J142" s="552"/>
      <c r="K142" s="552"/>
      <c r="L142" s="552"/>
      <c r="M142" s="552"/>
      <c r="N142" s="552"/>
    </row>
    <row r="143" spans="1:14" s="537" customFormat="1" ht="15">
      <c r="A143" s="469">
        <v>43339</v>
      </c>
      <c r="B143" s="214" t="s">
        <v>161</v>
      </c>
      <c r="C143" s="238" t="s">
        <v>1319</v>
      </c>
      <c r="D143" s="809">
        <f>104.35+5.46</f>
        <v>109.80999999999999</v>
      </c>
      <c r="E143" s="211" t="s">
        <v>1320</v>
      </c>
      <c r="F143" s="392" t="s">
        <v>160</v>
      </c>
      <c r="G143" s="552"/>
      <c r="H143" s="552"/>
      <c r="I143" s="552"/>
      <c r="J143" s="552"/>
      <c r="K143" s="552"/>
      <c r="L143" s="552"/>
      <c r="M143" s="552"/>
      <c r="N143" s="552"/>
    </row>
    <row r="144" spans="1:14" s="537" customFormat="1" ht="15">
      <c r="A144" s="458" t="s">
        <v>1243</v>
      </c>
      <c r="B144" s="214" t="s">
        <v>141</v>
      </c>
      <c r="C144" s="228" t="s">
        <v>1274</v>
      </c>
      <c r="D144" s="810">
        <v>1304.3499999999999</v>
      </c>
      <c r="E144" s="211" t="s">
        <v>566</v>
      </c>
      <c r="F144" s="392" t="s">
        <v>1271</v>
      </c>
      <c r="G144" s="551"/>
      <c r="H144" s="551"/>
      <c r="I144" s="551"/>
      <c r="J144" s="551"/>
      <c r="K144" s="551"/>
      <c r="L144" s="551"/>
      <c r="M144" s="551"/>
      <c r="N144" s="551"/>
    </row>
    <row r="145" spans="1:16" s="537" customFormat="1" ht="15">
      <c r="A145" s="470" t="s">
        <v>1275</v>
      </c>
      <c r="B145" s="214" t="s">
        <v>141</v>
      </c>
      <c r="C145" s="228" t="s">
        <v>1273</v>
      </c>
      <c r="D145" s="810">
        <f>12.5+301.35</f>
        <v>313.85000000000002</v>
      </c>
      <c r="E145" s="211" t="s">
        <v>146</v>
      </c>
      <c r="F145" s="392" t="s">
        <v>1271</v>
      </c>
      <c r="G145" s="551"/>
      <c r="H145" s="551"/>
      <c r="I145" s="551"/>
      <c r="J145" s="551"/>
      <c r="K145" s="551"/>
      <c r="L145" s="551"/>
      <c r="M145" s="551"/>
      <c r="N145" s="551"/>
    </row>
    <row r="146" spans="1:16" s="537" customFormat="1" ht="15">
      <c r="A146" s="458" t="s">
        <v>1272</v>
      </c>
      <c r="B146" s="214" t="s">
        <v>161</v>
      </c>
      <c r="C146" s="228" t="s">
        <v>1273</v>
      </c>
      <c r="D146" s="809">
        <v>83.48</v>
      </c>
      <c r="E146" s="211" t="s">
        <v>151</v>
      </c>
      <c r="F146" s="392" t="s">
        <v>662</v>
      </c>
      <c r="G146" s="552"/>
      <c r="H146" s="552"/>
      <c r="I146" s="552"/>
      <c r="J146" s="552"/>
      <c r="K146" s="552"/>
      <c r="L146" s="552"/>
      <c r="M146" s="552"/>
      <c r="N146" s="552"/>
    </row>
    <row r="147" spans="1:16" s="537" customFormat="1" ht="15">
      <c r="A147" s="470" t="s">
        <v>1383</v>
      </c>
      <c r="B147" s="214" t="s">
        <v>161</v>
      </c>
      <c r="C147" s="228" t="s">
        <v>1590</v>
      </c>
      <c r="D147" s="810">
        <v>35.83</v>
      </c>
      <c r="E147" s="211" t="s">
        <v>1246</v>
      </c>
      <c r="F147" s="392" t="s">
        <v>1271</v>
      </c>
      <c r="G147" s="552"/>
      <c r="H147" s="552"/>
      <c r="I147" s="552"/>
      <c r="J147" s="552"/>
      <c r="K147" s="552"/>
      <c r="L147" s="552"/>
      <c r="M147" s="552"/>
      <c r="N147" s="552"/>
    </row>
    <row r="148" spans="1:16" s="537" customFormat="1" ht="15">
      <c r="A148" s="470" t="s">
        <v>1383</v>
      </c>
      <c r="B148" s="214" t="s">
        <v>161</v>
      </c>
      <c r="C148" s="238" t="s">
        <v>1278</v>
      </c>
      <c r="D148" s="809">
        <v>124.85</v>
      </c>
      <c r="E148" s="211" t="s">
        <v>153</v>
      </c>
      <c r="F148" s="392" t="s">
        <v>1271</v>
      </c>
      <c r="G148" s="552"/>
      <c r="H148" s="552"/>
      <c r="I148" s="552"/>
      <c r="J148" s="552"/>
      <c r="K148" s="552"/>
      <c r="L148" s="552"/>
      <c r="M148" s="552"/>
      <c r="N148" s="552"/>
    </row>
    <row r="149" spans="1:16" s="537" customFormat="1" ht="15">
      <c r="A149" s="458" t="s">
        <v>1272</v>
      </c>
      <c r="B149" s="214" t="s">
        <v>161</v>
      </c>
      <c r="C149" s="228" t="s">
        <v>1273</v>
      </c>
      <c r="D149" s="810">
        <f>567.65-17.39-17.39</f>
        <v>532.87</v>
      </c>
      <c r="E149" s="211" t="s">
        <v>148</v>
      </c>
      <c r="F149" s="392" t="s">
        <v>1271</v>
      </c>
      <c r="G149" s="551"/>
      <c r="H149" s="551"/>
      <c r="I149" s="551"/>
      <c r="J149" s="551"/>
      <c r="K149" s="551"/>
      <c r="L149" s="551"/>
      <c r="M149" s="551"/>
      <c r="N149" s="551"/>
    </row>
    <row r="150" spans="1:16" s="537" customFormat="1" ht="15">
      <c r="A150" s="458">
        <v>43353</v>
      </c>
      <c r="B150" s="214" t="s">
        <v>161</v>
      </c>
      <c r="C150" s="228" t="s">
        <v>1384</v>
      </c>
      <c r="D150" s="810">
        <v>17.39</v>
      </c>
      <c r="E150" s="211" t="s">
        <v>153</v>
      </c>
      <c r="F150" s="392" t="s">
        <v>1271</v>
      </c>
      <c r="G150" s="552"/>
      <c r="H150" s="552"/>
      <c r="I150" s="552"/>
      <c r="J150" s="552"/>
      <c r="K150" s="552"/>
      <c r="L150" s="552"/>
      <c r="M150" s="552"/>
      <c r="N150" s="552"/>
    </row>
    <row r="151" spans="1:16" s="537" customFormat="1" ht="15">
      <c r="A151" s="458">
        <v>43354</v>
      </c>
      <c r="B151" s="214" t="s">
        <v>161</v>
      </c>
      <c r="C151" s="228" t="s">
        <v>1385</v>
      </c>
      <c r="D151" s="810">
        <v>17.39</v>
      </c>
      <c r="E151" s="211" t="s">
        <v>153</v>
      </c>
      <c r="F151" s="392" t="s">
        <v>1271</v>
      </c>
      <c r="G151" s="551"/>
      <c r="H151" s="551"/>
      <c r="I151" s="551"/>
      <c r="J151" s="551"/>
      <c r="K151" s="551"/>
      <c r="L151" s="551"/>
      <c r="M151" s="551"/>
      <c r="N151" s="551"/>
    </row>
    <row r="152" spans="1:16" s="537" customFormat="1" ht="15">
      <c r="A152" s="468">
        <v>43354</v>
      </c>
      <c r="B152" s="214" t="s">
        <v>161</v>
      </c>
      <c r="C152" s="228" t="s">
        <v>1584</v>
      </c>
      <c r="D152" s="810">
        <v>35.83</v>
      </c>
      <c r="E152" s="211" t="s">
        <v>1246</v>
      </c>
      <c r="F152" s="392" t="s">
        <v>1271</v>
      </c>
      <c r="G152" s="552"/>
      <c r="H152" s="552"/>
      <c r="I152" s="552"/>
      <c r="J152" s="552"/>
      <c r="K152" s="552"/>
      <c r="L152" s="552"/>
      <c r="M152" s="552"/>
      <c r="N152" s="552"/>
    </row>
    <row r="153" spans="1:16" s="537" customFormat="1" ht="15">
      <c r="A153" s="468">
        <v>43356</v>
      </c>
      <c r="B153" s="214" t="s">
        <v>141</v>
      </c>
      <c r="C153" s="228" t="s">
        <v>1280</v>
      </c>
      <c r="D153" s="810">
        <f>10+10+85.14+520.89+12.5</f>
        <v>638.53</v>
      </c>
      <c r="E153" s="211" t="s">
        <v>146</v>
      </c>
      <c r="F153" s="392" t="s">
        <v>143</v>
      </c>
      <c r="G153" s="551"/>
      <c r="H153" s="551"/>
      <c r="I153" s="551"/>
      <c r="J153" s="551"/>
      <c r="K153" s="551"/>
      <c r="L153" s="551"/>
      <c r="M153" s="551"/>
      <c r="N153" s="551"/>
    </row>
    <row r="154" spans="1:16" s="537" customFormat="1" ht="15">
      <c r="A154" s="469">
        <v>43356</v>
      </c>
      <c r="B154" s="214" t="s">
        <v>161</v>
      </c>
      <c r="C154" s="228" t="s">
        <v>1280</v>
      </c>
      <c r="D154" s="809">
        <v>29.57</v>
      </c>
      <c r="E154" s="211" t="s">
        <v>151</v>
      </c>
      <c r="F154" s="392" t="s">
        <v>662</v>
      </c>
      <c r="G154" s="552"/>
      <c r="H154" s="552"/>
      <c r="I154" s="552"/>
      <c r="J154" s="552"/>
      <c r="K154" s="552"/>
      <c r="L154" s="552"/>
      <c r="M154" s="552"/>
      <c r="N154" s="552"/>
    </row>
    <row r="155" spans="1:16" s="537" customFormat="1" ht="15">
      <c r="A155" s="468">
        <v>43356</v>
      </c>
      <c r="B155" s="214" t="s">
        <v>161</v>
      </c>
      <c r="C155" s="228" t="s">
        <v>1281</v>
      </c>
      <c r="D155" s="810">
        <v>18.52</v>
      </c>
      <c r="E155" s="211" t="s">
        <v>1246</v>
      </c>
      <c r="F155" s="392" t="s">
        <v>143</v>
      </c>
      <c r="G155" s="551"/>
      <c r="H155" s="551"/>
      <c r="I155" s="551"/>
      <c r="J155" s="551"/>
      <c r="K155" s="551"/>
      <c r="L155" s="551"/>
      <c r="M155" s="551"/>
      <c r="N155" s="551"/>
    </row>
    <row r="156" spans="1:16" s="538" customFormat="1" ht="13.5" customHeight="1">
      <c r="A156" s="469">
        <v>43356</v>
      </c>
      <c r="B156" s="214" t="s">
        <v>161</v>
      </c>
      <c r="C156" s="228" t="s">
        <v>1282</v>
      </c>
      <c r="D156" s="809">
        <v>75.650000000000006</v>
      </c>
      <c r="E156" s="211" t="s">
        <v>1246</v>
      </c>
      <c r="F156" s="392" t="s">
        <v>143</v>
      </c>
    </row>
    <row r="157" spans="1:16" s="110" customFormat="1" ht="12.75" customHeight="1">
      <c r="A157" s="469">
        <v>43370</v>
      </c>
      <c r="B157" s="214" t="s">
        <v>141</v>
      </c>
      <c r="C157" s="238" t="s">
        <v>1290</v>
      </c>
      <c r="D157" s="809">
        <f>414.25+12.5</f>
        <v>426.75</v>
      </c>
      <c r="E157" s="211" t="s">
        <v>146</v>
      </c>
      <c r="F157" s="392" t="s">
        <v>143</v>
      </c>
      <c r="G157" s="103"/>
      <c r="H157" s="103"/>
      <c r="I157" s="111"/>
      <c r="J157" s="104"/>
      <c r="K157" s="103"/>
      <c r="L157" s="111"/>
      <c r="M157" s="111"/>
      <c r="N157" s="111"/>
      <c r="O157" s="111"/>
      <c r="P157" s="111"/>
    </row>
    <row r="158" spans="1:16" s="122" customFormat="1" ht="12.75" customHeight="1">
      <c r="A158" s="469">
        <v>43370</v>
      </c>
      <c r="B158" s="252" t="s">
        <v>161</v>
      </c>
      <c r="C158" s="238" t="s">
        <v>1290</v>
      </c>
      <c r="D158" s="322">
        <v>29.57</v>
      </c>
      <c r="E158" s="322" t="s">
        <v>151</v>
      </c>
      <c r="F158" s="545" t="s">
        <v>662</v>
      </c>
      <c r="G158" s="103"/>
      <c r="H158" s="103"/>
      <c r="I158" s="111"/>
      <c r="J158" s="104"/>
      <c r="K158" s="103"/>
      <c r="L158" s="111"/>
      <c r="M158" s="111"/>
      <c r="N158" s="111"/>
      <c r="O158" s="111"/>
      <c r="P158" s="111"/>
    </row>
    <row r="159" spans="1:16" s="122" customFormat="1" ht="12.75" customHeight="1">
      <c r="A159" s="469">
        <v>43370</v>
      </c>
      <c r="B159" s="255" t="s">
        <v>161</v>
      </c>
      <c r="C159" s="238" t="s">
        <v>1292</v>
      </c>
      <c r="D159" s="321">
        <v>74.78</v>
      </c>
      <c r="E159" s="321" t="s">
        <v>1246</v>
      </c>
      <c r="F159" s="546" t="s">
        <v>143</v>
      </c>
      <c r="G159" s="103"/>
      <c r="H159" s="103"/>
      <c r="I159" s="111"/>
      <c r="J159" s="104"/>
      <c r="K159" s="103"/>
      <c r="L159" s="111"/>
      <c r="M159" s="111"/>
      <c r="N159" s="111"/>
      <c r="O159" s="111"/>
      <c r="P159" s="111"/>
    </row>
    <row r="160" spans="1:16" s="122" customFormat="1" ht="12.75" customHeight="1">
      <c r="A160" s="469">
        <v>43370</v>
      </c>
      <c r="B160" s="252" t="s">
        <v>161</v>
      </c>
      <c r="C160" s="238" t="s">
        <v>1291</v>
      </c>
      <c r="D160" s="322">
        <v>14.61</v>
      </c>
      <c r="E160" s="321" t="s">
        <v>1246</v>
      </c>
      <c r="F160" s="545" t="s">
        <v>143</v>
      </c>
      <c r="G160" s="103"/>
      <c r="H160" s="103"/>
      <c r="I160" s="111"/>
      <c r="J160" s="104"/>
      <c r="K160" s="103"/>
      <c r="L160" s="111"/>
      <c r="M160" s="111"/>
      <c r="N160" s="111"/>
      <c r="O160" s="111"/>
      <c r="P160" s="111"/>
    </row>
    <row r="161" spans="1:16" s="67" customFormat="1" ht="12.75" customHeight="1">
      <c r="A161" s="461" t="s">
        <v>1245</v>
      </c>
      <c r="B161" s="214" t="s">
        <v>141</v>
      </c>
      <c r="C161" s="238" t="s">
        <v>1283</v>
      </c>
      <c r="D161" s="809">
        <f>12.5+93.04+185.56</f>
        <v>291.10000000000002</v>
      </c>
      <c r="E161" s="211" t="s">
        <v>146</v>
      </c>
      <c r="F161" s="392" t="s">
        <v>1284</v>
      </c>
      <c r="G161" s="66"/>
      <c r="H161" s="66"/>
      <c r="I161" s="66"/>
      <c r="J161" s="66"/>
    </row>
    <row r="162" spans="1:16" s="66" customFormat="1" ht="15">
      <c r="A162" s="461" t="s">
        <v>1245</v>
      </c>
      <c r="B162" s="255" t="s">
        <v>161</v>
      </c>
      <c r="C162" s="238" t="s">
        <v>1283</v>
      </c>
      <c r="D162" s="321">
        <v>67.39</v>
      </c>
      <c r="E162" s="322" t="s">
        <v>151</v>
      </c>
      <c r="F162" s="545" t="s">
        <v>1284</v>
      </c>
      <c r="G162" s="68"/>
      <c r="H162" s="69"/>
      <c r="I162" s="70"/>
    </row>
    <row r="163" spans="1:16" s="110" customFormat="1" ht="12.75" customHeight="1">
      <c r="A163" s="407" t="s">
        <v>1245</v>
      </c>
      <c r="B163" s="255" t="s">
        <v>161</v>
      </c>
      <c r="C163" s="238" t="s">
        <v>1283</v>
      </c>
      <c r="D163" s="321">
        <v>62.27</v>
      </c>
      <c r="E163" s="321" t="s">
        <v>149</v>
      </c>
      <c r="F163" s="392" t="s">
        <v>1284</v>
      </c>
      <c r="G163" s="103"/>
      <c r="H163" s="103"/>
      <c r="I163" s="111"/>
      <c r="J163" s="104"/>
      <c r="K163" s="103"/>
      <c r="L163" s="111"/>
      <c r="M163" s="111"/>
      <c r="N163" s="111"/>
      <c r="O163" s="111"/>
      <c r="P163" s="111"/>
    </row>
    <row r="164" spans="1:16" s="110" customFormat="1" ht="12.75" customHeight="1">
      <c r="A164" s="407" t="s">
        <v>1245</v>
      </c>
      <c r="B164" s="252" t="s">
        <v>141</v>
      </c>
      <c r="C164" s="238" t="s">
        <v>1283</v>
      </c>
      <c r="D164" s="322">
        <f>70+7.5</f>
        <v>77.5</v>
      </c>
      <c r="E164" s="321" t="s">
        <v>149</v>
      </c>
      <c r="F164" s="392" t="s">
        <v>1284</v>
      </c>
      <c r="G164" s="103"/>
      <c r="H164" s="103"/>
      <c r="I164" s="111"/>
      <c r="J164" s="104"/>
      <c r="K164" s="103"/>
      <c r="L164" s="111"/>
      <c r="M164" s="111"/>
      <c r="N164" s="111"/>
      <c r="O164" s="111"/>
      <c r="P164" s="111"/>
    </row>
    <row r="165" spans="1:16" s="110" customFormat="1" ht="12.75" customHeight="1">
      <c r="A165" s="408" t="s">
        <v>1304</v>
      </c>
      <c r="B165" s="252" t="s">
        <v>161</v>
      </c>
      <c r="C165" s="238" t="s">
        <v>1283</v>
      </c>
      <c r="D165" s="322">
        <f>250.43</f>
        <v>250.43</v>
      </c>
      <c r="E165" s="321" t="s">
        <v>148</v>
      </c>
      <c r="F165" s="392" t="s">
        <v>1284</v>
      </c>
      <c r="G165" s="103"/>
      <c r="H165" s="103"/>
      <c r="I165" s="111"/>
      <c r="J165" s="104"/>
      <c r="K165" s="103"/>
      <c r="L165" s="111"/>
      <c r="M165" s="111"/>
      <c r="N165" s="111"/>
      <c r="O165" s="111"/>
      <c r="P165" s="111"/>
    </row>
    <row r="166" spans="1:16" s="67" customFormat="1" ht="12.75" customHeight="1">
      <c r="A166" s="407">
        <v>43388</v>
      </c>
      <c r="B166" s="255" t="s">
        <v>161</v>
      </c>
      <c r="C166" s="238" t="s">
        <v>1305</v>
      </c>
      <c r="D166" s="321">
        <v>8.6999999999999993</v>
      </c>
      <c r="E166" s="321" t="s">
        <v>153</v>
      </c>
      <c r="F166" s="392" t="s">
        <v>1284</v>
      </c>
      <c r="G166" s="66"/>
      <c r="H166" s="66"/>
      <c r="I166" s="66"/>
      <c r="J166" s="66"/>
    </row>
    <row r="167" spans="1:16" s="66" customFormat="1" ht="15">
      <c r="A167" s="407">
        <v>43388</v>
      </c>
      <c r="B167" s="255" t="s">
        <v>161</v>
      </c>
      <c r="C167" s="238" t="s">
        <v>1655</v>
      </c>
      <c r="D167" s="321">
        <v>127.83</v>
      </c>
      <c r="E167" s="321" t="s">
        <v>153</v>
      </c>
      <c r="F167" s="392" t="s">
        <v>1284</v>
      </c>
      <c r="G167" s="68"/>
      <c r="H167" s="69"/>
      <c r="I167" s="70"/>
    </row>
    <row r="168" spans="1:16" s="67" customFormat="1" ht="15">
      <c r="A168" s="407">
        <v>43389</v>
      </c>
      <c r="B168" s="255" t="s">
        <v>161</v>
      </c>
      <c r="C168" s="238" t="s">
        <v>1305</v>
      </c>
      <c r="D168" s="321">
        <v>13.91</v>
      </c>
      <c r="E168" s="321" t="s">
        <v>153</v>
      </c>
      <c r="F168" s="392" t="s">
        <v>1284</v>
      </c>
    </row>
    <row r="169" spans="1:16" s="67" customFormat="1" ht="15">
      <c r="A169" s="468">
        <v>43397</v>
      </c>
      <c r="B169" s="214" t="s">
        <v>141</v>
      </c>
      <c r="C169" s="228" t="s">
        <v>1285</v>
      </c>
      <c r="D169" s="810">
        <f>301.35+12.5</f>
        <v>313.85000000000002</v>
      </c>
      <c r="E169" s="211" t="s">
        <v>146</v>
      </c>
      <c r="F169" s="392" t="s">
        <v>167</v>
      </c>
    </row>
    <row r="170" spans="1:16" s="67" customFormat="1" ht="15">
      <c r="A170" s="468">
        <v>43397</v>
      </c>
      <c r="B170" s="252" t="s">
        <v>161</v>
      </c>
      <c r="C170" s="228" t="s">
        <v>1285</v>
      </c>
      <c r="D170" s="322">
        <v>29.57</v>
      </c>
      <c r="E170" s="322" t="s">
        <v>151</v>
      </c>
      <c r="F170" s="545" t="s">
        <v>662</v>
      </c>
    </row>
    <row r="171" spans="1:16" s="67" customFormat="1" ht="15">
      <c r="A171" s="462" t="s">
        <v>1286</v>
      </c>
      <c r="B171" s="252" t="s">
        <v>161</v>
      </c>
      <c r="C171" s="238" t="s">
        <v>1656</v>
      </c>
      <c r="D171" s="322">
        <v>7.83</v>
      </c>
      <c r="E171" s="211" t="s">
        <v>1244</v>
      </c>
      <c r="F171" s="392" t="s">
        <v>150</v>
      </c>
    </row>
    <row r="172" spans="1:16" s="67" customFormat="1" ht="15">
      <c r="A172" s="458" t="s">
        <v>1302</v>
      </c>
      <c r="B172" s="214" t="s">
        <v>141</v>
      </c>
      <c r="C172" s="228" t="s">
        <v>1388</v>
      </c>
      <c r="D172" s="321">
        <f>10+10+192.31+1.71+25.2+403.17+67.8</f>
        <v>710.18999999999994</v>
      </c>
      <c r="E172" s="211" t="s">
        <v>146</v>
      </c>
      <c r="F172" s="392" t="s">
        <v>1225</v>
      </c>
    </row>
    <row r="173" spans="1:16" s="67" customFormat="1" ht="15">
      <c r="A173" s="407" t="s">
        <v>1302</v>
      </c>
      <c r="B173" s="255" t="s">
        <v>161</v>
      </c>
      <c r="C173" s="228" t="s">
        <v>1388</v>
      </c>
      <c r="D173" s="321">
        <v>100.87</v>
      </c>
      <c r="E173" s="322" t="s">
        <v>151</v>
      </c>
      <c r="F173" s="545" t="s">
        <v>662</v>
      </c>
    </row>
    <row r="174" spans="1:16" s="73" customFormat="1" ht="15">
      <c r="A174" s="408" t="s">
        <v>688</v>
      </c>
      <c r="B174" s="252" t="s">
        <v>161</v>
      </c>
      <c r="C174" s="228" t="s">
        <v>1387</v>
      </c>
      <c r="D174" s="322">
        <f>217.39+4.35</f>
        <v>221.73999999999998</v>
      </c>
      <c r="E174" s="321" t="s">
        <v>148</v>
      </c>
      <c r="F174" s="545" t="s">
        <v>145</v>
      </c>
    </row>
    <row r="175" spans="1:16" s="73" customFormat="1" ht="15">
      <c r="A175" s="408" t="s">
        <v>1230</v>
      </c>
      <c r="B175" s="252" t="s">
        <v>161</v>
      </c>
      <c r="C175" s="228" t="s">
        <v>1235</v>
      </c>
      <c r="D175" s="322">
        <v>331.72</v>
      </c>
      <c r="E175" s="321" t="s">
        <v>148</v>
      </c>
      <c r="F175" s="545" t="s">
        <v>143</v>
      </c>
    </row>
    <row r="176" spans="1:16" s="73" customFormat="1" ht="15">
      <c r="A176" s="408">
        <v>43416</v>
      </c>
      <c r="B176" s="252" t="s">
        <v>161</v>
      </c>
      <c r="C176" s="459" t="s">
        <v>1585</v>
      </c>
      <c r="D176" s="322">
        <v>76.7</v>
      </c>
      <c r="E176" s="322" t="s">
        <v>1246</v>
      </c>
      <c r="F176" s="545" t="s">
        <v>143</v>
      </c>
    </row>
    <row r="177" spans="1:6" s="73" customFormat="1" ht="15">
      <c r="A177" s="408">
        <v>43416</v>
      </c>
      <c r="B177" s="252" t="s">
        <v>161</v>
      </c>
      <c r="C177" s="238" t="s">
        <v>1389</v>
      </c>
      <c r="D177" s="321">
        <v>40.700000000000003</v>
      </c>
      <c r="E177" s="321" t="s">
        <v>153</v>
      </c>
      <c r="F177" s="545" t="s">
        <v>143</v>
      </c>
    </row>
    <row r="178" spans="1:6" s="73" customFormat="1" ht="15">
      <c r="A178" s="407">
        <v>43416</v>
      </c>
      <c r="B178" s="255" t="s">
        <v>161</v>
      </c>
      <c r="C178" s="228" t="s">
        <v>1654</v>
      </c>
      <c r="D178" s="321">
        <v>9.83</v>
      </c>
      <c r="E178" s="322" t="s">
        <v>1246</v>
      </c>
      <c r="F178" s="545" t="s">
        <v>143</v>
      </c>
    </row>
    <row r="179" spans="1:6" s="73" customFormat="1" ht="15">
      <c r="A179" s="408">
        <v>43423</v>
      </c>
      <c r="B179" s="252" t="s">
        <v>161</v>
      </c>
      <c r="C179" s="228" t="s">
        <v>1297</v>
      </c>
      <c r="D179" s="322">
        <v>14</v>
      </c>
      <c r="E179" s="322" t="s">
        <v>1246</v>
      </c>
      <c r="F179" s="545" t="s">
        <v>150</v>
      </c>
    </row>
    <row r="180" spans="1:6" s="73" customFormat="1" ht="15">
      <c r="A180" s="407">
        <v>43423</v>
      </c>
      <c r="B180" s="255" t="s">
        <v>161</v>
      </c>
      <c r="C180" s="228" t="s">
        <v>1298</v>
      </c>
      <c r="D180" s="321">
        <v>11.57</v>
      </c>
      <c r="E180" s="321" t="s">
        <v>1246</v>
      </c>
      <c r="F180" s="546" t="s">
        <v>150</v>
      </c>
    </row>
    <row r="181" spans="1:6" s="73" customFormat="1" ht="15">
      <c r="A181" s="408">
        <v>43434</v>
      </c>
      <c r="B181" s="252" t="s">
        <v>141</v>
      </c>
      <c r="C181" s="238" t="s">
        <v>1303</v>
      </c>
      <c r="D181" s="322">
        <v>113.67</v>
      </c>
      <c r="E181" s="322" t="s">
        <v>675</v>
      </c>
      <c r="F181" s="545" t="s">
        <v>166</v>
      </c>
    </row>
    <row r="182" spans="1:6" s="73" customFormat="1" ht="15">
      <c r="A182" s="408" t="s">
        <v>1572</v>
      </c>
      <c r="B182" s="252" t="s">
        <v>141</v>
      </c>
      <c r="C182" s="238" t="s">
        <v>1308</v>
      </c>
      <c r="D182" s="322">
        <f>20.5+405.44+10+247.45</f>
        <v>683.39</v>
      </c>
      <c r="E182" s="322" t="s">
        <v>146</v>
      </c>
      <c r="F182" s="545" t="s">
        <v>1309</v>
      </c>
    </row>
    <row r="183" spans="1:6" s="73" customFormat="1" ht="15">
      <c r="A183" s="408" t="s">
        <v>1572</v>
      </c>
      <c r="B183" s="252" t="s">
        <v>161</v>
      </c>
      <c r="C183" s="238" t="s">
        <v>1308</v>
      </c>
      <c r="D183" s="322">
        <v>100.87</v>
      </c>
      <c r="E183" s="322" t="s">
        <v>151</v>
      </c>
      <c r="F183" s="545" t="s">
        <v>662</v>
      </c>
    </row>
    <row r="184" spans="1:6" s="73" customFormat="1" ht="15">
      <c r="A184" s="408" t="s">
        <v>1317</v>
      </c>
      <c r="B184" s="252" t="s">
        <v>161</v>
      </c>
      <c r="C184" s="238" t="s">
        <v>672</v>
      </c>
      <c r="D184" s="322">
        <v>176.26</v>
      </c>
      <c r="E184" s="321" t="s">
        <v>148</v>
      </c>
      <c r="F184" s="545" t="s">
        <v>144</v>
      </c>
    </row>
    <row r="185" spans="1:6">
      <c r="A185" s="408">
        <v>43436</v>
      </c>
      <c r="B185" s="255" t="s">
        <v>161</v>
      </c>
      <c r="C185" s="739" t="s">
        <v>1575</v>
      </c>
      <c r="D185" s="321">
        <v>82.17</v>
      </c>
      <c r="E185" s="321" t="s">
        <v>1246</v>
      </c>
      <c r="F185" s="545" t="s">
        <v>144</v>
      </c>
    </row>
    <row r="186" spans="1:6">
      <c r="A186" s="407">
        <v>43437</v>
      </c>
      <c r="B186" s="255" t="s">
        <v>161</v>
      </c>
      <c r="C186" s="238" t="s">
        <v>1390</v>
      </c>
      <c r="D186" s="250">
        <v>22.61</v>
      </c>
      <c r="E186" s="250" t="s">
        <v>153</v>
      </c>
      <c r="F186" s="545" t="s">
        <v>144</v>
      </c>
    </row>
    <row r="187" spans="1:6">
      <c r="A187" s="408">
        <v>43437</v>
      </c>
      <c r="B187" s="255" t="s">
        <v>141</v>
      </c>
      <c r="C187" s="238" t="s">
        <v>1238</v>
      </c>
      <c r="D187" s="321">
        <v>138.26</v>
      </c>
      <c r="E187" s="321" t="s">
        <v>148</v>
      </c>
      <c r="F187" s="545" t="s">
        <v>154</v>
      </c>
    </row>
    <row r="188" spans="1:6">
      <c r="A188" s="408">
        <v>43437</v>
      </c>
      <c r="B188" s="252" t="s">
        <v>161</v>
      </c>
      <c r="C188" s="739" t="s">
        <v>1574</v>
      </c>
      <c r="D188" s="322">
        <v>39.04</v>
      </c>
      <c r="E188" s="321" t="s">
        <v>1246</v>
      </c>
      <c r="F188" s="545" t="s">
        <v>154</v>
      </c>
    </row>
    <row r="189" spans="1:6">
      <c r="A189" s="742" t="s">
        <v>1299</v>
      </c>
      <c r="B189" s="255" t="s">
        <v>161</v>
      </c>
      <c r="C189" s="739" t="s">
        <v>1576</v>
      </c>
      <c r="D189" s="321">
        <v>76.349999999999994</v>
      </c>
      <c r="E189" s="321" t="s">
        <v>1246</v>
      </c>
      <c r="F189" s="545" t="s">
        <v>143</v>
      </c>
    </row>
    <row r="190" spans="1:6">
      <c r="A190" s="742" t="s">
        <v>1573</v>
      </c>
      <c r="B190" s="255" t="s">
        <v>141</v>
      </c>
      <c r="C190" s="238" t="s">
        <v>1307</v>
      </c>
      <c r="D190" s="321">
        <v>160</v>
      </c>
      <c r="E190" s="321" t="s">
        <v>148</v>
      </c>
      <c r="F190" s="545" t="s">
        <v>143</v>
      </c>
    </row>
    <row r="191" spans="1:6">
      <c r="A191" s="407">
        <v>43439</v>
      </c>
      <c r="B191" s="255" t="s">
        <v>161</v>
      </c>
      <c r="C191" s="238" t="s">
        <v>1314</v>
      </c>
      <c r="D191" s="322">
        <v>8.6999999999999993</v>
      </c>
      <c r="E191" s="744" t="s">
        <v>153</v>
      </c>
      <c r="F191" s="545" t="s">
        <v>143</v>
      </c>
    </row>
    <row r="192" spans="1:6">
      <c r="A192" s="407">
        <v>43439</v>
      </c>
      <c r="B192" s="252" t="s">
        <v>161</v>
      </c>
      <c r="C192" s="238" t="s">
        <v>1577</v>
      </c>
      <c r="D192" s="322">
        <v>74.78</v>
      </c>
      <c r="E192" s="321" t="s">
        <v>1246</v>
      </c>
      <c r="F192" s="545" t="s">
        <v>143</v>
      </c>
    </row>
    <row r="193" spans="1:7">
      <c r="A193" s="408" t="s">
        <v>1294</v>
      </c>
      <c r="B193" s="252" t="s">
        <v>141</v>
      </c>
      <c r="C193" s="238" t="s">
        <v>1295</v>
      </c>
      <c r="D193" s="322">
        <f>366.04+10+12.5</f>
        <v>388.54</v>
      </c>
      <c r="E193" s="322" t="s">
        <v>146</v>
      </c>
      <c r="F193" s="545" t="s">
        <v>147</v>
      </c>
    </row>
    <row r="194" spans="1:7">
      <c r="A194" s="408" t="s">
        <v>1294</v>
      </c>
      <c r="B194" s="255" t="s">
        <v>161</v>
      </c>
      <c r="C194" s="238" t="s">
        <v>1295</v>
      </c>
      <c r="D194" s="321">
        <v>41.74</v>
      </c>
      <c r="E194" s="322" t="s">
        <v>151</v>
      </c>
      <c r="F194" s="546" t="s">
        <v>662</v>
      </c>
    </row>
    <row r="195" spans="1:7">
      <c r="A195" s="407">
        <v>43446</v>
      </c>
      <c r="B195" s="255" t="s">
        <v>161</v>
      </c>
      <c r="C195" s="238" t="s">
        <v>1578</v>
      </c>
      <c r="D195" s="321">
        <v>47.83</v>
      </c>
      <c r="E195" s="321" t="s">
        <v>1246</v>
      </c>
      <c r="F195" s="546" t="s">
        <v>147</v>
      </c>
    </row>
    <row r="196" spans="1:7">
      <c r="A196" s="497" t="s">
        <v>1289</v>
      </c>
      <c r="B196" s="252" t="s">
        <v>141</v>
      </c>
      <c r="C196" s="238" t="s">
        <v>1288</v>
      </c>
      <c r="D196" s="322">
        <f>315.35+12.5</f>
        <v>327.85</v>
      </c>
      <c r="E196" s="322" t="s">
        <v>146</v>
      </c>
      <c r="F196" s="545" t="s">
        <v>145</v>
      </c>
    </row>
    <row r="197" spans="1:7">
      <c r="A197" s="472"/>
      <c r="B197" s="473"/>
      <c r="C197" s="395"/>
      <c r="D197" s="836">
        <f>SUM(D134:D196)</f>
        <v>11424.100000000006</v>
      </c>
      <c r="E197" s="498" t="s">
        <v>86</v>
      </c>
      <c r="F197" s="797"/>
    </row>
    <row r="198" spans="1:7">
      <c r="A198" s="179"/>
      <c r="B198" s="166"/>
      <c r="C198" s="163"/>
      <c r="D198" s="180"/>
      <c r="E198" s="672"/>
      <c r="F198" s="167"/>
      <c r="G198" s="163"/>
    </row>
    <row r="199" spans="1:7">
      <c r="A199" s="181"/>
      <c r="B199" s="182"/>
      <c r="C199" s="183"/>
      <c r="D199" s="184">
        <f>SUM(D198:D198)</f>
        <v>0</v>
      </c>
      <c r="E199" s="673"/>
      <c r="F199" s="185"/>
      <c r="G199" s="186"/>
    </row>
    <row r="200" spans="1:7" ht="18.75" customHeight="1">
      <c r="A200" s="1011" t="s">
        <v>1533</v>
      </c>
      <c r="B200" s="1012"/>
      <c r="C200" s="1012"/>
      <c r="D200" s="1012"/>
      <c r="E200" s="1012"/>
      <c r="F200" s="1012"/>
      <c r="G200" s="1013"/>
    </row>
    <row r="201" spans="1:7" ht="18.75">
      <c r="A201" s="1002" t="s">
        <v>46</v>
      </c>
      <c r="B201" s="1003"/>
      <c r="C201" s="1003"/>
      <c r="D201" s="1003"/>
      <c r="E201" s="1003"/>
      <c r="F201" s="1003"/>
      <c r="G201" s="1004"/>
    </row>
    <row r="202" spans="1:7" ht="38.25">
      <c r="A202" s="681" t="s">
        <v>47</v>
      </c>
      <c r="B202" s="187" t="s">
        <v>48</v>
      </c>
      <c r="C202" s="188" t="s">
        <v>49</v>
      </c>
      <c r="D202" s="188" t="s">
        <v>50</v>
      </c>
      <c r="E202" s="189" t="s">
        <v>51</v>
      </c>
      <c r="F202" s="189" t="s">
        <v>52</v>
      </c>
      <c r="G202" s="190" t="s">
        <v>53</v>
      </c>
    </row>
    <row r="203" spans="1:7" ht="30">
      <c r="A203" s="625" t="s">
        <v>674</v>
      </c>
      <c r="B203" s="584" t="s">
        <v>1478</v>
      </c>
      <c r="C203" s="584" t="s">
        <v>169</v>
      </c>
      <c r="D203" s="561" t="s">
        <v>1525</v>
      </c>
      <c r="E203" s="585" t="s">
        <v>99</v>
      </c>
      <c r="F203" s="585" t="s">
        <v>94</v>
      </c>
      <c r="G203" s="586"/>
    </row>
    <row r="204" spans="1:7">
      <c r="A204" s="625" t="s">
        <v>674</v>
      </c>
      <c r="B204" s="553" t="s">
        <v>164</v>
      </c>
      <c r="C204" s="553" t="s">
        <v>1484</v>
      </c>
      <c r="D204" s="561" t="s">
        <v>1522</v>
      </c>
      <c r="E204" s="588" t="s">
        <v>99</v>
      </c>
      <c r="F204" s="588" t="s">
        <v>94</v>
      </c>
      <c r="G204" s="589"/>
    </row>
    <row r="205" spans="1:7" ht="30">
      <c r="A205" s="622">
        <v>43307</v>
      </c>
      <c r="B205" s="553" t="s">
        <v>164</v>
      </c>
      <c r="C205" s="553" t="s">
        <v>1475</v>
      </c>
      <c r="D205" s="561" t="s">
        <v>1506</v>
      </c>
      <c r="E205" s="588" t="s">
        <v>99</v>
      </c>
      <c r="F205" s="588" t="s">
        <v>94</v>
      </c>
      <c r="G205" s="589"/>
    </row>
    <row r="206" spans="1:7" ht="30">
      <c r="A206" s="622">
        <v>43334</v>
      </c>
      <c r="B206" s="553"/>
      <c r="C206" s="553" t="s">
        <v>1468</v>
      </c>
      <c r="D206" s="561" t="s">
        <v>1510</v>
      </c>
      <c r="E206" s="588" t="s">
        <v>99</v>
      </c>
      <c r="F206" s="588" t="s">
        <v>91</v>
      </c>
      <c r="G206" s="589" t="s">
        <v>1511</v>
      </c>
    </row>
    <row r="207" spans="1:7" ht="45">
      <c r="A207" s="624">
        <v>43388</v>
      </c>
      <c r="B207" s="584" t="s">
        <v>164</v>
      </c>
      <c r="C207" s="584" t="s">
        <v>162</v>
      </c>
      <c r="D207" s="592" t="s">
        <v>1512</v>
      </c>
      <c r="E207" s="585" t="s">
        <v>99</v>
      </c>
      <c r="F207" s="585" t="s">
        <v>94</v>
      </c>
      <c r="G207" s="586"/>
    </row>
    <row r="208" spans="1:7" ht="30">
      <c r="A208" s="622">
        <v>43389</v>
      </c>
      <c r="B208" s="553" t="s">
        <v>164</v>
      </c>
      <c r="C208" s="561" t="s">
        <v>1514</v>
      </c>
      <c r="D208" s="561" t="s">
        <v>1513</v>
      </c>
      <c r="E208" s="588" t="s">
        <v>96</v>
      </c>
      <c r="F208" s="588" t="s">
        <v>94</v>
      </c>
      <c r="G208" s="589"/>
    </row>
    <row r="209" spans="1:7" ht="30">
      <c r="A209" s="625" t="s">
        <v>1515</v>
      </c>
      <c r="B209" s="553" t="s">
        <v>164</v>
      </c>
      <c r="C209" s="553" t="s">
        <v>1449</v>
      </c>
      <c r="D209" s="561" t="s">
        <v>1516</v>
      </c>
      <c r="E209" s="588" t="s">
        <v>99</v>
      </c>
      <c r="F209" s="588" t="s">
        <v>94</v>
      </c>
      <c r="G209" s="589"/>
    </row>
    <row r="210" spans="1:7" ht="45">
      <c r="A210" s="622">
        <v>43430</v>
      </c>
      <c r="B210" s="553" t="s">
        <v>164</v>
      </c>
      <c r="C210" s="553" t="s">
        <v>1508</v>
      </c>
      <c r="D210" s="561" t="s">
        <v>1633</v>
      </c>
      <c r="E210" s="588" t="s">
        <v>96</v>
      </c>
      <c r="F210" s="588" t="s">
        <v>94</v>
      </c>
      <c r="G210" s="589"/>
    </row>
    <row r="211" spans="1:7">
      <c r="A211" s="622">
        <v>43453</v>
      </c>
      <c r="B211" s="553"/>
      <c r="C211" s="553" t="s">
        <v>1518</v>
      </c>
      <c r="D211" s="553" t="s">
        <v>1507</v>
      </c>
      <c r="E211" s="588" t="s">
        <v>96</v>
      </c>
      <c r="F211" s="588" t="s">
        <v>91</v>
      </c>
      <c r="G211" s="589" t="s">
        <v>1509</v>
      </c>
    </row>
    <row r="212" spans="1:7">
      <c r="A212" s="626"/>
      <c r="B212" s="627"/>
      <c r="C212" s="628"/>
      <c r="D212" s="628"/>
      <c r="E212" s="674"/>
      <c r="F212" s="690"/>
      <c r="G212" s="629"/>
    </row>
    <row r="213" spans="1:7">
      <c r="A213" s="630"/>
      <c r="B213" s="631"/>
      <c r="C213" s="632"/>
      <c r="D213" s="632"/>
      <c r="E213" s="633"/>
      <c r="F213" s="633"/>
      <c r="G213" s="634"/>
    </row>
    <row r="214" spans="1:7">
      <c r="A214" s="636"/>
      <c r="B214" s="637"/>
      <c r="C214" s="638"/>
      <c r="D214" s="638"/>
      <c r="E214" s="639"/>
      <c r="F214" s="639"/>
      <c r="G214" s="640"/>
    </row>
    <row r="215" spans="1:7">
      <c r="A215" s="593"/>
      <c r="B215" s="594"/>
      <c r="C215" s="595"/>
      <c r="D215" s="595"/>
      <c r="E215" s="602"/>
      <c r="F215" s="675"/>
      <c r="G215" s="597"/>
    </row>
    <row r="216" spans="1:7">
      <c r="A216" s="678"/>
      <c r="B216" s="645"/>
      <c r="C216" s="646"/>
      <c r="D216" s="647"/>
      <c r="E216" s="648"/>
      <c r="F216" s="648"/>
      <c r="G216" s="679"/>
    </row>
    <row r="217" spans="1:7">
      <c r="A217" s="593"/>
      <c r="B217" s="594"/>
      <c r="C217" s="595"/>
      <c r="D217" s="595"/>
      <c r="E217" s="602"/>
      <c r="F217" s="596"/>
      <c r="G217" s="597"/>
    </row>
    <row r="218" spans="1:7">
      <c r="A218" s="593"/>
      <c r="B218" s="594"/>
      <c r="C218" s="602" t="s">
        <v>1519</v>
      </c>
      <c r="D218" s="595"/>
      <c r="E218" s="602"/>
      <c r="F218" s="596"/>
      <c r="G218" s="597"/>
    </row>
    <row r="219" spans="1:7">
      <c r="A219" s="593"/>
      <c r="B219" s="594"/>
      <c r="C219" s="595"/>
      <c r="D219" s="595"/>
      <c r="E219" s="602"/>
      <c r="F219" s="596"/>
      <c r="G219" s="597"/>
    </row>
    <row r="220" spans="1:7">
      <c r="A220" s="593"/>
      <c r="B220" s="594"/>
      <c r="C220" s="595"/>
      <c r="D220" s="595"/>
      <c r="E220" s="602"/>
      <c r="F220" s="596"/>
      <c r="G220" s="597"/>
    </row>
    <row r="221" spans="1:7">
      <c r="A221" s="593"/>
      <c r="B221" s="594"/>
      <c r="C221" s="602" t="s">
        <v>118</v>
      </c>
      <c r="D221" s="595"/>
      <c r="E221" s="602"/>
      <c r="F221" s="596"/>
      <c r="G221" s="597"/>
    </row>
    <row r="222" spans="1:7">
      <c r="A222" s="606"/>
      <c r="B222" s="607"/>
      <c r="C222" s="608"/>
      <c r="D222" s="609"/>
      <c r="E222" s="610"/>
      <c r="F222" s="608"/>
      <c r="G222" s="611"/>
    </row>
    <row r="223" spans="1:7">
      <c r="A223" s="593"/>
      <c r="B223" s="594"/>
      <c r="C223" s="602" t="s">
        <v>1520</v>
      </c>
      <c r="D223" s="595"/>
      <c r="E223" s="602"/>
      <c r="F223" s="596"/>
      <c r="G223" s="597"/>
    </row>
    <row r="224" spans="1:7">
      <c r="A224" s="593"/>
      <c r="B224" s="594"/>
      <c r="C224" s="602"/>
      <c r="D224" s="595"/>
      <c r="E224" s="602"/>
      <c r="F224" s="596"/>
      <c r="G224" s="597"/>
    </row>
    <row r="225" spans="1:7">
      <c r="A225" s="593"/>
      <c r="B225" s="594"/>
      <c r="C225" s="602"/>
      <c r="D225" s="595"/>
      <c r="E225" s="602"/>
      <c r="F225" s="596"/>
      <c r="G225" s="597"/>
    </row>
    <row r="226" spans="1:7">
      <c r="A226" s="593"/>
      <c r="B226" s="594"/>
      <c r="C226" s="602" t="s">
        <v>118</v>
      </c>
      <c r="D226" s="595"/>
      <c r="E226" s="602"/>
      <c r="F226" s="596"/>
      <c r="G226" s="597"/>
    </row>
    <row r="227" spans="1:7">
      <c r="A227" s="682"/>
      <c r="B227" s="683"/>
      <c r="C227" s="684"/>
      <c r="D227" s="685"/>
      <c r="E227" s="686"/>
      <c r="F227" s="686"/>
      <c r="G227" s="680"/>
    </row>
  </sheetData>
  <sortState ref="A152:S156">
    <sortCondition ref="A152:A156"/>
  </sortState>
  <mergeCells count="11">
    <mergeCell ref="A2:F2"/>
    <mergeCell ref="A1:F1"/>
    <mergeCell ref="A101:G101"/>
    <mergeCell ref="A63:D63"/>
    <mergeCell ref="A72:D72"/>
    <mergeCell ref="A86:D86"/>
    <mergeCell ref="A132:F132"/>
    <mergeCell ref="A201:G201"/>
    <mergeCell ref="A200:G200"/>
    <mergeCell ref="A92:D92"/>
    <mergeCell ref="A87:F87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1" orientation="landscape" cellComments="asDisplayed" r:id="rId1"/>
  <headerFooter>
    <oddHeader>&amp;R&amp;14Item 10</oddHeader>
    <oddFooter>&amp;C1&amp;RAudit &amp; Risk</oddFooter>
  </headerFooter>
  <rowBreaks count="3" manualBreakCount="3">
    <brk id="62" max="5" man="1"/>
    <brk id="131" max="5" man="1"/>
    <brk id="19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41"/>
  <sheetViews>
    <sheetView showGridLines="0" zoomScaleNormal="100" zoomScaleSheetLayoutView="100" workbookViewId="0">
      <pane ySplit="3" topLeftCell="A58" activePane="bottomLeft" state="frozen"/>
      <selection pane="bottomLeft" activeCell="C81" sqref="C81"/>
    </sheetView>
  </sheetViews>
  <sheetFormatPr defaultRowHeight="15"/>
  <cols>
    <col min="1" max="1" width="20" style="148" customWidth="1"/>
    <col min="2" max="2" width="16" style="133" customWidth="1"/>
    <col min="3" max="3" width="95.5703125" style="134" bestFit="1" customWidth="1"/>
    <col min="4" max="4" width="15.85546875" style="134" customWidth="1"/>
    <col min="5" max="5" width="16.42578125" style="135" bestFit="1" customWidth="1"/>
    <col min="6" max="6" width="40.5703125" style="136" customWidth="1"/>
    <col min="7" max="7" width="10.85546875" style="38" customWidth="1"/>
    <col min="8" max="8" width="74.140625" style="138" bestFit="1" customWidth="1"/>
    <col min="9" max="9" width="14.140625" style="477" customWidth="1"/>
    <col min="10" max="16384" width="9.140625" style="38"/>
  </cols>
  <sheetData>
    <row r="1" spans="1:9" s="227" customFormat="1" ht="50.25" customHeight="1">
      <c r="A1" s="1029" t="s">
        <v>559</v>
      </c>
      <c r="B1" s="1030"/>
      <c r="C1" s="1030"/>
      <c r="D1" s="1030"/>
      <c r="E1" s="1030"/>
      <c r="F1" s="1030"/>
      <c r="G1" s="1030"/>
      <c r="H1" s="1031"/>
      <c r="I1" s="477"/>
    </row>
    <row r="2" spans="1:9" s="44" customFormat="1" ht="18.75">
      <c r="A2" s="1032" t="s">
        <v>73</v>
      </c>
      <c r="B2" s="1033"/>
      <c r="C2" s="1033"/>
      <c r="D2" s="1033"/>
      <c r="E2" s="1033"/>
      <c r="F2" s="1033"/>
      <c r="G2" s="1033"/>
      <c r="H2" s="1034"/>
      <c r="I2" s="45"/>
    </row>
    <row r="3" spans="1:9" s="199" customFormat="1" ht="45">
      <c r="A3" s="234" t="s">
        <v>5</v>
      </c>
      <c r="B3" s="220" t="s">
        <v>556</v>
      </c>
      <c r="C3" s="221" t="s">
        <v>34</v>
      </c>
      <c r="D3" s="222" t="s">
        <v>7</v>
      </c>
      <c r="E3" s="226" t="s">
        <v>70</v>
      </c>
      <c r="F3" s="226" t="s">
        <v>71</v>
      </c>
      <c r="G3" s="788" t="s">
        <v>564</v>
      </c>
      <c r="H3" s="223" t="s">
        <v>1248</v>
      </c>
      <c r="I3" s="219" t="s">
        <v>58</v>
      </c>
    </row>
    <row r="4" spans="1:9" s="84" customFormat="1">
      <c r="A4" s="448" t="s">
        <v>674</v>
      </c>
      <c r="B4" s="449" t="s">
        <v>141</v>
      </c>
      <c r="C4" s="450" t="s">
        <v>668</v>
      </c>
      <c r="D4" s="451">
        <f>12.5+393.88</f>
        <v>406.38</v>
      </c>
      <c r="E4" s="452" t="s">
        <v>146</v>
      </c>
      <c r="F4" s="453" t="s">
        <v>143</v>
      </c>
      <c r="G4" s="454" t="s">
        <v>671</v>
      </c>
      <c r="H4" s="437" t="s">
        <v>1619</v>
      </c>
      <c r="I4" s="235" t="s">
        <v>178</v>
      </c>
    </row>
    <row r="5" spans="1:9" s="251" customFormat="1">
      <c r="A5" s="407">
        <v>43287</v>
      </c>
      <c r="B5" s="214" t="s">
        <v>161</v>
      </c>
      <c r="C5" s="228" t="s">
        <v>668</v>
      </c>
      <c r="D5" s="253">
        <v>29.57</v>
      </c>
      <c r="E5" s="214" t="s">
        <v>151</v>
      </c>
      <c r="F5" s="260" t="s">
        <v>662</v>
      </c>
      <c r="G5" s="260" t="s">
        <v>160</v>
      </c>
      <c r="H5" s="174" t="s">
        <v>28</v>
      </c>
      <c r="I5" s="285" t="s">
        <v>245</v>
      </c>
    </row>
    <row r="6" spans="1:9" s="251" customFormat="1">
      <c r="A6" s="408">
        <v>43287</v>
      </c>
      <c r="B6" s="214" t="s">
        <v>161</v>
      </c>
      <c r="C6" s="228" t="s">
        <v>1394</v>
      </c>
      <c r="D6" s="249">
        <v>82.96</v>
      </c>
      <c r="E6" s="214" t="s">
        <v>152</v>
      </c>
      <c r="F6" s="260" t="s">
        <v>143</v>
      </c>
      <c r="G6" s="260" t="s">
        <v>160</v>
      </c>
      <c r="H6" s="174" t="s">
        <v>27</v>
      </c>
      <c r="I6" s="284" t="s">
        <v>302</v>
      </c>
    </row>
    <row r="7" spans="1:9" s="84" customFormat="1">
      <c r="A7" s="455" t="s">
        <v>669</v>
      </c>
      <c r="B7" s="259" t="s">
        <v>141</v>
      </c>
      <c r="C7" s="237" t="s">
        <v>1501</v>
      </c>
      <c r="D7" s="256">
        <f>829.38+25.2</f>
        <v>854.58</v>
      </c>
      <c r="E7" s="262" t="s">
        <v>146</v>
      </c>
      <c r="F7" s="236" t="s">
        <v>670</v>
      </c>
      <c r="G7" s="84" t="s">
        <v>159</v>
      </c>
      <c r="H7" s="174" t="s">
        <v>1166</v>
      </c>
      <c r="I7" s="235" t="s">
        <v>178</v>
      </c>
    </row>
    <row r="8" spans="1:9" s="202" customFormat="1">
      <c r="A8" s="404" t="s">
        <v>673</v>
      </c>
      <c r="B8" s="214" t="s">
        <v>141</v>
      </c>
      <c r="C8" s="238" t="s">
        <v>672</v>
      </c>
      <c r="D8" s="204">
        <v>149.57</v>
      </c>
      <c r="E8" s="211" t="s">
        <v>148</v>
      </c>
      <c r="F8" s="239" t="s">
        <v>144</v>
      </c>
      <c r="G8" s="84" t="s">
        <v>159</v>
      </c>
      <c r="H8" s="174" t="s">
        <v>25</v>
      </c>
      <c r="I8" s="283" t="s">
        <v>247</v>
      </c>
    </row>
    <row r="9" spans="1:9" s="202" customFormat="1">
      <c r="A9" s="456">
        <v>43293</v>
      </c>
      <c r="B9" s="214" t="s">
        <v>161</v>
      </c>
      <c r="C9" s="228" t="s">
        <v>1395</v>
      </c>
      <c r="D9" s="201">
        <v>64.599999999999994</v>
      </c>
      <c r="E9" s="211" t="s">
        <v>153</v>
      </c>
      <c r="F9" s="239" t="s">
        <v>144</v>
      </c>
      <c r="G9" s="239" t="s">
        <v>159</v>
      </c>
      <c r="H9" s="174" t="s">
        <v>25</v>
      </c>
      <c r="I9" s="282" t="s">
        <v>247</v>
      </c>
    </row>
    <row r="10" spans="1:9" s="202" customFormat="1">
      <c r="A10" s="408" t="s">
        <v>681</v>
      </c>
      <c r="B10" s="214" t="s">
        <v>161</v>
      </c>
      <c r="C10" s="228" t="s">
        <v>680</v>
      </c>
      <c r="D10" s="204">
        <f>136.09-3.04</f>
        <v>133.05000000000001</v>
      </c>
      <c r="E10" s="211" t="s">
        <v>148</v>
      </c>
      <c r="F10" s="239" t="s">
        <v>145</v>
      </c>
      <c r="G10" s="239" t="s">
        <v>159</v>
      </c>
      <c r="H10" s="174" t="s">
        <v>25</v>
      </c>
      <c r="I10" s="283" t="s">
        <v>247</v>
      </c>
    </row>
    <row r="11" spans="1:9" s="202" customFormat="1">
      <c r="A11" s="391">
        <v>43294</v>
      </c>
      <c r="B11" s="214" t="s">
        <v>161</v>
      </c>
      <c r="C11" s="228" t="s">
        <v>679</v>
      </c>
      <c r="D11" s="204">
        <v>26.26</v>
      </c>
      <c r="E11" s="211" t="s">
        <v>153</v>
      </c>
      <c r="F11" s="239" t="s">
        <v>145</v>
      </c>
      <c r="G11" s="239" t="s">
        <v>159</v>
      </c>
      <c r="H11" s="174" t="s">
        <v>25</v>
      </c>
      <c r="I11" s="283" t="s">
        <v>247</v>
      </c>
    </row>
    <row r="12" spans="1:9" s="202" customFormat="1">
      <c r="A12" s="391">
        <v>43294</v>
      </c>
      <c r="B12" s="214" t="s">
        <v>141</v>
      </c>
      <c r="C12" s="238" t="s">
        <v>676</v>
      </c>
      <c r="D12" s="201">
        <v>13.57</v>
      </c>
      <c r="E12" s="211" t="s">
        <v>151</v>
      </c>
      <c r="F12" s="239" t="s">
        <v>147</v>
      </c>
      <c r="G12" s="84" t="s">
        <v>160</v>
      </c>
      <c r="H12" s="174" t="s">
        <v>28</v>
      </c>
      <c r="I12" s="282" t="s">
        <v>245</v>
      </c>
    </row>
    <row r="13" spans="1:9" s="84" customFormat="1">
      <c r="A13" s="457" t="s">
        <v>667</v>
      </c>
      <c r="B13" s="259" t="s">
        <v>141</v>
      </c>
      <c r="C13" s="237" t="s">
        <v>663</v>
      </c>
      <c r="D13" s="256">
        <f>288.08+12.5</f>
        <v>300.58</v>
      </c>
      <c r="E13" s="262" t="s">
        <v>146</v>
      </c>
      <c r="F13" s="236" t="s">
        <v>154</v>
      </c>
      <c r="G13" s="235" t="s">
        <v>565</v>
      </c>
      <c r="H13" s="174" t="s">
        <v>1167</v>
      </c>
      <c r="I13" s="235" t="s">
        <v>178</v>
      </c>
    </row>
    <row r="14" spans="1:9" s="202" customFormat="1">
      <c r="A14" s="408" t="s">
        <v>664</v>
      </c>
      <c r="B14" s="214" t="s">
        <v>161</v>
      </c>
      <c r="C14" s="228" t="s">
        <v>663</v>
      </c>
      <c r="D14" s="204">
        <v>83.48</v>
      </c>
      <c r="E14" s="211" t="s">
        <v>151</v>
      </c>
      <c r="F14" s="239" t="s">
        <v>662</v>
      </c>
      <c r="G14" s="239" t="s">
        <v>160</v>
      </c>
      <c r="H14" s="174" t="s">
        <v>28</v>
      </c>
      <c r="I14" s="283" t="s">
        <v>245</v>
      </c>
    </row>
    <row r="15" spans="1:9" s="202" customFormat="1">
      <c r="A15" s="408" t="s">
        <v>664</v>
      </c>
      <c r="B15" s="214" t="s">
        <v>161</v>
      </c>
      <c r="C15" s="228" t="s">
        <v>663</v>
      </c>
      <c r="D15" s="201">
        <f>346.17</f>
        <v>346.17</v>
      </c>
      <c r="E15" s="211" t="s">
        <v>148</v>
      </c>
      <c r="F15" s="239" t="s">
        <v>154</v>
      </c>
      <c r="G15" s="239" t="s">
        <v>157</v>
      </c>
      <c r="H15" s="174" t="s">
        <v>24</v>
      </c>
      <c r="I15" s="282" t="s">
        <v>247</v>
      </c>
    </row>
    <row r="16" spans="1:9" s="202" customFormat="1">
      <c r="A16" s="456">
        <v>43296</v>
      </c>
      <c r="B16" s="214" t="s">
        <v>161</v>
      </c>
      <c r="C16" s="228" t="s">
        <v>1586</v>
      </c>
      <c r="D16" s="201">
        <v>43.83</v>
      </c>
      <c r="E16" s="211" t="s">
        <v>152</v>
      </c>
      <c r="F16" s="239" t="s">
        <v>154</v>
      </c>
      <c r="G16" s="239" t="s">
        <v>160</v>
      </c>
      <c r="H16" s="174" t="s">
        <v>27</v>
      </c>
      <c r="I16" s="282" t="s">
        <v>302</v>
      </c>
    </row>
    <row r="17" spans="1:9" s="202" customFormat="1">
      <c r="A17" s="408">
        <v>43297</v>
      </c>
      <c r="B17" s="214" t="s">
        <v>161</v>
      </c>
      <c r="C17" s="228" t="s">
        <v>665</v>
      </c>
      <c r="D17" s="201">
        <v>19.13</v>
      </c>
      <c r="E17" s="211" t="s">
        <v>153</v>
      </c>
      <c r="F17" s="239" t="s">
        <v>154</v>
      </c>
      <c r="G17" s="239" t="s">
        <v>157</v>
      </c>
      <c r="H17" s="174" t="s">
        <v>24</v>
      </c>
      <c r="I17" s="282" t="s">
        <v>247</v>
      </c>
    </row>
    <row r="18" spans="1:9" s="202" customFormat="1">
      <c r="A18" s="408">
        <v>43298</v>
      </c>
      <c r="B18" s="214" t="s">
        <v>161</v>
      </c>
      <c r="C18" s="228" t="s">
        <v>665</v>
      </c>
      <c r="D18" s="201">
        <v>23.48</v>
      </c>
      <c r="E18" s="211" t="s">
        <v>153</v>
      </c>
      <c r="F18" s="239" t="s">
        <v>154</v>
      </c>
      <c r="G18" s="239" t="s">
        <v>157</v>
      </c>
      <c r="H18" s="174" t="s">
        <v>24</v>
      </c>
      <c r="I18" s="282" t="s">
        <v>247</v>
      </c>
    </row>
    <row r="19" spans="1:9" s="202" customFormat="1">
      <c r="A19" s="391">
        <v>43298</v>
      </c>
      <c r="B19" s="214" t="s">
        <v>161</v>
      </c>
      <c r="C19" s="228" t="s">
        <v>1587</v>
      </c>
      <c r="D19" s="204">
        <v>42.09</v>
      </c>
      <c r="E19" s="211" t="s">
        <v>152</v>
      </c>
      <c r="F19" s="239" t="s">
        <v>154</v>
      </c>
      <c r="G19" s="239" t="s">
        <v>160</v>
      </c>
      <c r="H19" s="174" t="s">
        <v>27</v>
      </c>
      <c r="I19" s="283" t="s">
        <v>302</v>
      </c>
    </row>
    <row r="20" spans="1:9" s="202" customFormat="1">
      <c r="A20" s="391">
        <v>43301</v>
      </c>
      <c r="B20" s="214" t="s">
        <v>141</v>
      </c>
      <c r="C20" s="238" t="s">
        <v>1303</v>
      </c>
      <c r="D20" s="204">
        <v>68.45</v>
      </c>
      <c r="E20" s="211" t="s">
        <v>675</v>
      </c>
      <c r="F20" s="239" t="s">
        <v>166</v>
      </c>
      <c r="G20" s="239" t="s">
        <v>160</v>
      </c>
      <c r="H20" s="174" t="s">
        <v>28</v>
      </c>
      <c r="I20" s="283" t="s">
        <v>307</v>
      </c>
    </row>
    <row r="21" spans="1:9" s="202" customFormat="1">
      <c r="A21" s="407" t="s">
        <v>666</v>
      </c>
      <c r="B21" s="214" t="s">
        <v>141</v>
      </c>
      <c r="C21" s="238" t="s">
        <v>682</v>
      </c>
      <c r="D21" s="201">
        <f>6.25+115.61+41.74</f>
        <v>163.6</v>
      </c>
      <c r="E21" s="211" t="s">
        <v>146</v>
      </c>
      <c r="F21" s="239" t="s">
        <v>143</v>
      </c>
      <c r="G21" s="263" t="s">
        <v>1618</v>
      </c>
      <c r="H21" s="174" t="s">
        <v>1620</v>
      </c>
      <c r="I21" s="282" t="s">
        <v>178</v>
      </c>
    </row>
    <row r="22" spans="1:9" s="202" customFormat="1" ht="15" customHeight="1">
      <c r="A22" s="407" t="s">
        <v>666</v>
      </c>
      <c r="B22" s="214" t="s">
        <v>161</v>
      </c>
      <c r="C22" s="238" t="s">
        <v>682</v>
      </c>
      <c r="D22" s="201">
        <v>59.13</v>
      </c>
      <c r="E22" s="211" t="s">
        <v>151</v>
      </c>
      <c r="F22" s="239" t="s">
        <v>662</v>
      </c>
      <c r="G22" s="263" t="s">
        <v>160</v>
      </c>
      <c r="H22" s="174" t="s">
        <v>28</v>
      </c>
      <c r="I22" s="282" t="s">
        <v>245</v>
      </c>
    </row>
    <row r="23" spans="1:9" s="202" customFormat="1">
      <c r="A23" s="407" t="s">
        <v>666</v>
      </c>
      <c r="B23" s="214" t="s">
        <v>141</v>
      </c>
      <c r="C23" s="238" t="s">
        <v>682</v>
      </c>
      <c r="D23" s="204">
        <v>152.34</v>
      </c>
      <c r="E23" s="211" t="s">
        <v>148</v>
      </c>
      <c r="F23" s="239" t="s">
        <v>143</v>
      </c>
      <c r="G23" s="263" t="s">
        <v>1618</v>
      </c>
      <c r="H23" s="174" t="s">
        <v>1620</v>
      </c>
      <c r="I23" s="283" t="s">
        <v>247</v>
      </c>
    </row>
    <row r="24" spans="1:9" s="202" customFormat="1">
      <c r="A24" s="391">
        <v>43326</v>
      </c>
      <c r="B24" s="214" t="s">
        <v>141</v>
      </c>
      <c r="C24" s="238" t="s">
        <v>685</v>
      </c>
      <c r="D24" s="204">
        <v>16.52</v>
      </c>
      <c r="E24" s="211" t="s">
        <v>153</v>
      </c>
      <c r="F24" s="263" t="s">
        <v>143</v>
      </c>
      <c r="G24" s="263" t="s">
        <v>1618</v>
      </c>
      <c r="H24" s="174" t="s">
        <v>1621</v>
      </c>
      <c r="I24" s="283" t="s">
        <v>247</v>
      </c>
    </row>
    <row r="25" spans="1:9" s="202" customFormat="1" ht="15" customHeight="1">
      <c r="A25" s="391">
        <v>43327</v>
      </c>
      <c r="B25" s="214" t="s">
        <v>161</v>
      </c>
      <c r="C25" s="228" t="s">
        <v>1588</v>
      </c>
      <c r="D25" s="204">
        <v>24.26</v>
      </c>
      <c r="E25" s="211" t="s">
        <v>152</v>
      </c>
      <c r="F25" s="239" t="s">
        <v>143</v>
      </c>
      <c r="G25" s="263" t="s">
        <v>160</v>
      </c>
      <c r="H25" s="174" t="s">
        <v>27</v>
      </c>
      <c r="I25" s="283" t="s">
        <v>302</v>
      </c>
    </row>
    <row r="26" spans="1:9" s="202" customFormat="1" ht="15" customHeight="1">
      <c r="A26" s="391">
        <v>43327</v>
      </c>
      <c r="B26" s="214" t="s">
        <v>161</v>
      </c>
      <c r="C26" s="228" t="s">
        <v>684</v>
      </c>
      <c r="D26" s="201">
        <v>12.61</v>
      </c>
      <c r="E26" s="211" t="s">
        <v>152</v>
      </c>
      <c r="F26" s="239" t="s">
        <v>143</v>
      </c>
      <c r="G26" s="263" t="s">
        <v>160</v>
      </c>
      <c r="H26" s="174" t="s">
        <v>27</v>
      </c>
      <c r="I26" s="282" t="s">
        <v>302</v>
      </c>
    </row>
    <row r="27" spans="1:9" s="202" customFormat="1" ht="15" customHeight="1">
      <c r="A27" s="391">
        <v>43327</v>
      </c>
      <c r="B27" s="214" t="s">
        <v>161</v>
      </c>
      <c r="C27" s="228" t="s">
        <v>683</v>
      </c>
      <c r="D27" s="204">
        <v>74.09</v>
      </c>
      <c r="E27" s="211" t="s">
        <v>152</v>
      </c>
      <c r="F27" s="239" t="s">
        <v>143</v>
      </c>
      <c r="G27" s="263" t="s">
        <v>160</v>
      </c>
      <c r="H27" s="174" t="s">
        <v>27</v>
      </c>
      <c r="I27" s="283" t="s">
        <v>302</v>
      </c>
    </row>
    <row r="28" spans="1:9" s="202" customFormat="1" ht="15" customHeight="1">
      <c r="A28" s="789" t="s">
        <v>1622</v>
      </c>
      <c r="B28" s="214" t="s">
        <v>141</v>
      </c>
      <c r="C28" s="238" t="s">
        <v>1229</v>
      </c>
      <c r="D28" s="204">
        <f>12.5+164.42+76.52+10+25</f>
        <v>288.44</v>
      </c>
      <c r="E28" s="211" t="s">
        <v>146</v>
      </c>
      <c r="F28" s="239" t="s">
        <v>144</v>
      </c>
      <c r="G28" s="263" t="s">
        <v>158</v>
      </c>
      <c r="H28" s="174" t="s">
        <v>10</v>
      </c>
      <c r="I28" s="283" t="s">
        <v>178</v>
      </c>
    </row>
    <row r="29" spans="1:9" s="202" customFormat="1">
      <c r="A29" s="789" t="s">
        <v>1622</v>
      </c>
      <c r="B29" s="214" t="s">
        <v>161</v>
      </c>
      <c r="C29" s="238" t="s">
        <v>1229</v>
      </c>
      <c r="D29" s="249">
        <v>83.48</v>
      </c>
      <c r="E29" s="322" t="s">
        <v>151</v>
      </c>
      <c r="F29" s="249" t="s">
        <v>662</v>
      </c>
      <c r="G29" s="263" t="s">
        <v>160</v>
      </c>
      <c r="H29" s="174" t="s">
        <v>28</v>
      </c>
      <c r="I29" s="284" t="s">
        <v>245</v>
      </c>
    </row>
    <row r="30" spans="1:9" s="202" customFormat="1">
      <c r="A30" s="789" t="s">
        <v>1622</v>
      </c>
      <c r="B30" s="214" t="s">
        <v>161</v>
      </c>
      <c r="C30" s="238" t="s">
        <v>1229</v>
      </c>
      <c r="D30" s="249">
        <v>257.39</v>
      </c>
      <c r="E30" s="249" t="s">
        <v>148</v>
      </c>
      <c r="F30" s="239" t="s">
        <v>144</v>
      </c>
      <c r="G30" s="263" t="s">
        <v>158</v>
      </c>
      <c r="H30" s="174" t="s">
        <v>23</v>
      </c>
      <c r="I30" s="284" t="s">
        <v>247</v>
      </c>
    </row>
    <row r="31" spans="1:9" s="202" customFormat="1">
      <c r="A31" s="407">
        <v>43382</v>
      </c>
      <c r="B31" s="214" t="s">
        <v>161</v>
      </c>
      <c r="C31" s="238" t="s">
        <v>1264</v>
      </c>
      <c r="D31" s="253">
        <v>36.35</v>
      </c>
      <c r="E31" s="321" t="s">
        <v>153</v>
      </c>
      <c r="F31" s="253" t="s">
        <v>144</v>
      </c>
      <c r="G31" s="263" t="s">
        <v>158</v>
      </c>
      <c r="H31" s="174" t="s">
        <v>23</v>
      </c>
      <c r="I31" s="478" t="s">
        <v>247</v>
      </c>
    </row>
    <row r="32" spans="1:9" s="202" customFormat="1">
      <c r="A32" s="407">
        <v>43382</v>
      </c>
      <c r="B32" s="214" t="s">
        <v>161</v>
      </c>
      <c r="C32" s="238" t="s">
        <v>1265</v>
      </c>
      <c r="D32" s="249">
        <v>46.09</v>
      </c>
      <c r="E32" s="322" t="s">
        <v>153</v>
      </c>
      <c r="F32" s="249" t="s">
        <v>144</v>
      </c>
      <c r="G32" s="249" t="s">
        <v>158</v>
      </c>
      <c r="H32" s="174" t="s">
        <v>23</v>
      </c>
      <c r="I32" s="479" t="s">
        <v>247</v>
      </c>
    </row>
    <row r="33" spans="1:9" s="202" customFormat="1">
      <c r="A33" s="407">
        <v>43383</v>
      </c>
      <c r="B33" s="214" t="s">
        <v>161</v>
      </c>
      <c r="C33" s="238" t="s">
        <v>1266</v>
      </c>
      <c r="D33" s="253">
        <v>14.52</v>
      </c>
      <c r="E33" s="321" t="s">
        <v>153</v>
      </c>
      <c r="F33" s="239" t="s">
        <v>144</v>
      </c>
      <c r="G33" s="263" t="s">
        <v>158</v>
      </c>
      <c r="H33" s="174" t="s">
        <v>23</v>
      </c>
      <c r="I33" s="285" t="s">
        <v>247</v>
      </c>
    </row>
    <row r="34" spans="1:9" s="202" customFormat="1" ht="15" customHeight="1">
      <c r="A34" s="408" t="s">
        <v>1302</v>
      </c>
      <c r="B34" s="214" t="s">
        <v>141</v>
      </c>
      <c r="C34" s="228" t="s">
        <v>1224</v>
      </c>
      <c r="D34" s="341">
        <f>25.2+403.17+1.71+10+10+192.31+151.6</f>
        <v>793.99</v>
      </c>
      <c r="E34" s="211" t="s">
        <v>146</v>
      </c>
      <c r="F34" s="239" t="s">
        <v>1225</v>
      </c>
      <c r="G34" s="263" t="s">
        <v>159</v>
      </c>
      <c r="H34" s="735" t="s">
        <v>1166</v>
      </c>
      <c r="I34" s="283" t="s">
        <v>178</v>
      </c>
    </row>
    <row r="35" spans="1:9" s="239" customFormat="1">
      <c r="A35" s="407" t="s">
        <v>1230</v>
      </c>
      <c r="B35" s="214" t="s">
        <v>161</v>
      </c>
      <c r="C35" s="228" t="s">
        <v>1224</v>
      </c>
      <c r="D35" s="367">
        <v>88.7</v>
      </c>
      <c r="E35" s="321" t="s">
        <v>151</v>
      </c>
      <c r="F35" s="249" t="s">
        <v>662</v>
      </c>
      <c r="G35" s="263" t="s">
        <v>160</v>
      </c>
      <c r="H35" s="735" t="s">
        <v>28</v>
      </c>
      <c r="I35" s="285" t="s">
        <v>245</v>
      </c>
    </row>
    <row r="36" spans="1:9" s="202" customFormat="1">
      <c r="A36" s="407" t="s">
        <v>1230</v>
      </c>
      <c r="B36" s="228" t="s">
        <v>141</v>
      </c>
      <c r="C36" s="228" t="s">
        <v>1235</v>
      </c>
      <c r="D36" s="736">
        <v>325.22000000000003</v>
      </c>
      <c r="E36" s="214" t="s">
        <v>148</v>
      </c>
      <c r="F36" s="260" t="s">
        <v>143</v>
      </c>
      <c r="G36" s="249" t="s">
        <v>159</v>
      </c>
      <c r="H36" s="735" t="s">
        <v>25</v>
      </c>
      <c r="I36" s="479" t="s">
        <v>247</v>
      </c>
    </row>
    <row r="37" spans="1:9" s="202" customFormat="1">
      <c r="A37" s="408">
        <v>43416</v>
      </c>
      <c r="B37" s="214" t="s">
        <v>161</v>
      </c>
      <c r="C37" s="228" t="s">
        <v>1223</v>
      </c>
      <c r="D37" s="249">
        <v>32.35</v>
      </c>
      <c r="E37" s="322" t="s">
        <v>152</v>
      </c>
      <c r="F37" s="249" t="s">
        <v>145</v>
      </c>
      <c r="G37" s="263" t="s">
        <v>160</v>
      </c>
      <c r="H37" s="735" t="s">
        <v>27</v>
      </c>
      <c r="I37" s="284" t="s">
        <v>302</v>
      </c>
    </row>
    <row r="38" spans="1:9" s="202" customFormat="1">
      <c r="A38" s="408">
        <v>43416</v>
      </c>
      <c r="B38" s="214" t="s">
        <v>161</v>
      </c>
      <c r="C38" s="228" t="s">
        <v>1270</v>
      </c>
      <c r="D38" s="249">
        <v>38.26</v>
      </c>
      <c r="E38" s="322" t="s">
        <v>153</v>
      </c>
      <c r="F38" s="249" t="s">
        <v>145</v>
      </c>
      <c r="G38" s="249" t="s">
        <v>159</v>
      </c>
      <c r="H38" s="735" t="s">
        <v>25</v>
      </c>
      <c r="I38" s="479" t="s">
        <v>247</v>
      </c>
    </row>
    <row r="39" spans="1:9" s="202" customFormat="1">
      <c r="A39" s="407">
        <v>43416</v>
      </c>
      <c r="B39" s="214" t="s">
        <v>161</v>
      </c>
      <c r="C39" s="228" t="s">
        <v>1585</v>
      </c>
      <c r="D39" s="253">
        <v>79.48</v>
      </c>
      <c r="E39" s="321" t="s">
        <v>152</v>
      </c>
      <c r="F39" s="253" t="s">
        <v>143</v>
      </c>
      <c r="G39" s="263" t="s">
        <v>160</v>
      </c>
      <c r="H39" s="735" t="s">
        <v>27</v>
      </c>
      <c r="I39" s="285" t="s">
        <v>302</v>
      </c>
    </row>
    <row r="40" spans="1:9" s="202" customFormat="1">
      <c r="A40" s="408">
        <v>43417</v>
      </c>
      <c r="B40" s="214" t="s">
        <v>161</v>
      </c>
      <c r="C40" s="228" t="s">
        <v>1236</v>
      </c>
      <c r="D40" s="249">
        <v>26.96</v>
      </c>
      <c r="E40" s="322" t="s">
        <v>153</v>
      </c>
      <c r="F40" s="253" t="s">
        <v>143</v>
      </c>
      <c r="G40" s="249" t="s">
        <v>159</v>
      </c>
      <c r="H40" s="735" t="s">
        <v>25</v>
      </c>
      <c r="I40" s="479" t="s">
        <v>247</v>
      </c>
    </row>
    <row r="41" spans="1:9" s="202" customFormat="1">
      <c r="A41" s="408">
        <v>43417</v>
      </c>
      <c r="B41" s="214" t="s">
        <v>161</v>
      </c>
      <c r="C41" s="228" t="s">
        <v>1267</v>
      </c>
      <c r="D41" s="253">
        <v>92.61</v>
      </c>
      <c r="E41" s="321" t="s">
        <v>153</v>
      </c>
      <c r="F41" s="253" t="s">
        <v>143</v>
      </c>
      <c r="G41" s="253" t="s">
        <v>159</v>
      </c>
      <c r="H41" s="735" t="s">
        <v>25</v>
      </c>
      <c r="I41" s="478" t="s">
        <v>247</v>
      </c>
    </row>
    <row r="42" spans="1:9" s="202" customFormat="1">
      <c r="A42" s="407">
        <v>43418</v>
      </c>
      <c r="B42" s="214" t="s">
        <v>161</v>
      </c>
      <c r="C42" s="228" t="s">
        <v>1268</v>
      </c>
      <c r="D42" s="253">
        <v>49.57</v>
      </c>
      <c r="E42" s="321" t="s">
        <v>153</v>
      </c>
      <c r="F42" s="253" t="s">
        <v>143</v>
      </c>
      <c r="G42" s="253" t="s">
        <v>159</v>
      </c>
      <c r="H42" s="735" t="s">
        <v>25</v>
      </c>
      <c r="I42" s="478" t="s">
        <v>247</v>
      </c>
    </row>
    <row r="43" spans="1:9" s="202" customFormat="1">
      <c r="A43" s="440" t="s">
        <v>1168</v>
      </c>
      <c r="B43" s="255" t="s">
        <v>141</v>
      </c>
      <c r="C43" s="238" t="s">
        <v>1232</v>
      </c>
      <c r="D43" s="253">
        <f>12.5+201.58+116.21</f>
        <v>330.29</v>
      </c>
      <c r="E43" s="321" t="s">
        <v>146</v>
      </c>
      <c r="F43" s="253" t="s">
        <v>147</v>
      </c>
      <c r="G43" s="263" t="s">
        <v>158</v>
      </c>
      <c r="H43" s="174" t="s">
        <v>10</v>
      </c>
      <c r="I43" s="285" t="s">
        <v>178</v>
      </c>
    </row>
    <row r="44" spans="1:9" s="202" customFormat="1">
      <c r="A44" s="407">
        <v>43423</v>
      </c>
      <c r="B44" s="214" t="s">
        <v>161</v>
      </c>
      <c r="C44" s="238" t="s">
        <v>1232</v>
      </c>
      <c r="D44" s="253">
        <v>73.040000000000006</v>
      </c>
      <c r="E44" s="321" t="s">
        <v>151</v>
      </c>
      <c r="F44" s="253" t="s">
        <v>662</v>
      </c>
      <c r="G44" s="263" t="s">
        <v>160</v>
      </c>
      <c r="H44" s="174" t="s">
        <v>28</v>
      </c>
      <c r="I44" s="480" t="s">
        <v>302</v>
      </c>
    </row>
    <row r="45" spans="1:9" s="202" customFormat="1">
      <c r="A45" s="440" t="s">
        <v>1168</v>
      </c>
      <c r="B45" s="255" t="s">
        <v>141</v>
      </c>
      <c r="C45" s="238" t="s">
        <v>1232</v>
      </c>
      <c r="D45" s="253">
        <v>134.78</v>
      </c>
      <c r="E45" s="228" t="s">
        <v>148</v>
      </c>
      <c r="F45" s="228" t="s">
        <v>147</v>
      </c>
      <c r="G45" s="263" t="s">
        <v>158</v>
      </c>
      <c r="H45" s="174" t="s">
        <v>23</v>
      </c>
      <c r="I45" s="285" t="s">
        <v>249</v>
      </c>
    </row>
    <row r="46" spans="1:9" s="202" customFormat="1">
      <c r="A46" s="440" t="s">
        <v>1168</v>
      </c>
      <c r="B46" s="252" t="s">
        <v>141</v>
      </c>
      <c r="C46" s="238" t="s">
        <v>1232</v>
      </c>
      <c r="D46" s="249">
        <f>80.78+23.91</f>
        <v>104.69</v>
      </c>
      <c r="E46" s="322" t="s">
        <v>149</v>
      </c>
      <c r="F46" s="249" t="s">
        <v>147</v>
      </c>
      <c r="G46" s="263" t="s">
        <v>160</v>
      </c>
      <c r="H46" s="174" t="s">
        <v>26</v>
      </c>
      <c r="I46" s="284" t="s">
        <v>843</v>
      </c>
    </row>
    <row r="47" spans="1:9" s="202" customFormat="1">
      <c r="A47" s="408">
        <v>43423</v>
      </c>
      <c r="B47" s="214" t="s">
        <v>161</v>
      </c>
      <c r="C47" s="238" t="s">
        <v>1232</v>
      </c>
      <c r="D47" s="249">
        <v>6.61</v>
      </c>
      <c r="E47" s="322" t="s">
        <v>151</v>
      </c>
      <c r="F47" s="249" t="s">
        <v>147</v>
      </c>
      <c r="G47" s="263" t="s">
        <v>160</v>
      </c>
      <c r="H47" s="174" t="s">
        <v>28</v>
      </c>
      <c r="I47" s="284" t="s">
        <v>245</v>
      </c>
    </row>
    <row r="48" spans="1:9" s="202" customFormat="1">
      <c r="A48" s="408">
        <v>43423</v>
      </c>
      <c r="B48" s="214" t="s">
        <v>161</v>
      </c>
      <c r="C48" s="238" t="s">
        <v>1269</v>
      </c>
      <c r="D48" s="253">
        <v>62</v>
      </c>
      <c r="E48" s="321" t="s">
        <v>153</v>
      </c>
      <c r="F48" s="253" t="s">
        <v>147</v>
      </c>
      <c r="G48" s="253" t="s">
        <v>158</v>
      </c>
      <c r="H48" s="174" t="s">
        <v>23</v>
      </c>
      <c r="I48" s="478" t="s">
        <v>247</v>
      </c>
    </row>
    <row r="49" spans="1:9" s="202" customFormat="1">
      <c r="A49" s="408">
        <v>43424</v>
      </c>
      <c r="B49" s="214" t="s">
        <v>161</v>
      </c>
      <c r="C49" s="238" t="s">
        <v>1237</v>
      </c>
      <c r="D49" s="249">
        <v>10.43</v>
      </c>
      <c r="E49" s="322" t="s">
        <v>153</v>
      </c>
      <c r="F49" s="249" t="s">
        <v>147</v>
      </c>
      <c r="G49" s="249" t="s">
        <v>158</v>
      </c>
      <c r="H49" s="174" t="s">
        <v>23</v>
      </c>
      <c r="I49" s="479" t="s">
        <v>247</v>
      </c>
    </row>
    <row r="50" spans="1:9" s="202" customFormat="1" ht="15" customHeight="1">
      <c r="A50" s="441" t="s">
        <v>1226</v>
      </c>
      <c r="B50" s="214" t="s">
        <v>141</v>
      </c>
      <c r="C50" s="228" t="s">
        <v>1227</v>
      </c>
      <c r="D50" s="201">
        <f>193.75+12.5</f>
        <v>206.25</v>
      </c>
      <c r="E50" s="211" t="s">
        <v>146</v>
      </c>
      <c r="F50" s="239" t="s">
        <v>154</v>
      </c>
      <c r="G50" s="249" t="s">
        <v>1240</v>
      </c>
      <c r="H50" s="174" t="s">
        <v>1241</v>
      </c>
      <c r="I50" s="282" t="s">
        <v>178</v>
      </c>
    </row>
    <row r="51" spans="1:9" s="202" customFormat="1">
      <c r="A51" s="407" t="s">
        <v>1231</v>
      </c>
      <c r="B51" s="255" t="s">
        <v>141</v>
      </c>
      <c r="C51" s="228" t="s">
        <v>1227</v>
      </c>
      <c r="D51" s="253">
        <v>60.43</v>
      </c>
      <c r="E51" s="321" t="s">
        <v>151</v>
      </c>
      <c r="F51" s="253" t="s">
        <v>662</v>
      </c>
      <c r="G51" s="263" t="s">
        <v>160</v>
      </c>
      <c r="H51" s="174" t="s">
        <v>28</v>
      </c>
      <c r="I51" s="285" t="s">
        <v>245</v>
      </c>
    </row>
    <row r="52" spans="1:9" s="202" customFormat="1">
      <c r="A52" s="408">
        <v>43432</v>
      </c>
      <c r="B52" s="214" t="s">
        <v>161</v>
      </c>
      <c r="C52" s="228" t="s">
        <v>1227</v>
      </c>
      <c r="D52" s="249">
        <v>135.04</v>
      </c>
      <c r="E52" s="249" t="s">
        <v>148</v>
      </c>
      <c r="F52" s="239" t="s">
        <v>154</v>
      </c>
      <c r="G52" s="249" t="s">
        <v>1240</v>
      </c>
      <c r="H52" s="174" t="s">
        <v>1242</v>
      </c>
      <c r="I52" s="284" t="s">
        <v>247</v>
      </c>
    </row>
    <row r="53" spans="1:9" s="202" customFormat="1">
      <c r="A53" s="408">
        <v>43432</v>
      </c>
      <c r="B53" s="214" t="s">
        <v>161</v>
      </c>
      <c r="C53" s="228" t="s">
        <v>1583</v>
      </c>
      <c r="D53" s="249">
        <v>52.2</v>
      </c>
      <c r="E53" s="322" t="s">
        <v>152</v>
      </c>
      <c r="F53" s="239" t="s">
        <v>154</v>
      </c>
      <c r="G53" s="249" t="s">
        <v>160</v>
      </c>
      <c r="H53" s="174" t="s">
        <v>27</v>
      </c>
      <c r="I53" s="284" t="s">
        <v>302</v>
      </c>
    </row>
    <row r="54" spans="1:9" s="202" customFormat="1">
      <c r="A54" s="408">
        <v>43433</v>
      </c>
      <c r="B54" s="214" t="s">
        <v>161</v>
      </c>
      <c r="C54" s="238" t="s">
        <v>1589</v>
      </c>
      <c r="D54" s="253">
        <v>28.09</v>
      </c>
      <c r="E54" s="321" t="s">
        <v>152</v>
      </c>
      <c r="F54" s="239" t="s">
        <v>154</v>
      </c>
      <c r="G54" s="249" t="s">
        <v>160</v>
      </c>
      <c r="H54" s="174" t="s">
        <v>27</v>
      </c>
      <c r="I54" s="285" t="s">
        <v>302</v>
      </c>
    </row>
    <row r="55" spans="1:9" s="202" customFormat="1">
      <c r="A55" s="408">
        <v>43433</v>
      </c>
      <c r="B55" s="214" t="s">
        <v>161</v>
      </c>
      <c r="C55" s="238" t="s">
        <v>1228</v>
      </c>
      <c r="D55" s="249">
        <v>29.3</v>
      </c>
      <c r="E55" s="322" t="s">
        <v>152</v>
      </c>
      <c r="F55" s="239" t="s">
        <v>154</v>
      </c>
      <c r="G55" s="249" t="s">
        <v>160</v>
      </c>
      <c r="H55" s="174" t="s">
        <v>27</v>
      </c>
      <c r="I55" s="284" t="s">
        <v>302</v>
      </c>
    </row>
    <row r="56" spans="1:9" s="202" customFormat="1">
      <c r="A56" s="408" t="s">
        <v>1169</v>
      </c>
      <c r="B56" s="252" t="s">
        <v>141</v>
      </c>
      <c r="C56" s="238" t="s">
        <v>1234</v>
      </c>
      <c r="D56" s="249">
        <f>20.5+405.44</f>
        <v>425.94</v>
      </c>
      <c r="E56" s="321" t="s">
        <v>146</v>
      </c>
      <c r="F56" s="249" t="s">
        <v>1170</v>
      </c>
      <c r="G56" s="249" t="s">
        <v>159</v>
      </c>
      <c r="H56" s="174" t="s">
        <v>1166</v>
      </c>
      <c r="I56" s="284" t="s">
        <v>178</v>
      </c>
    </row>
    <row r="57" spans="1:9" s="202" customFormat="1">
      <c r="A57" s="408" t="s">
        <v>1169</v>
      </c>
      <c r="B57" s="214" t="s">
        <v>161</v>
      </c>
      <c r="C57" s="238" t="s">
        <v>1234</v>
      </c>
      <c r="D57" s="253">
        <v>73.040000000000006</v>
      </c>
      <c r="E57" s="321" t="s">
        <v>151</v>
      </c>
      <c r="F57" s="253" t="s">
        <v>662</v>
      </c>
      <c r="G57" s="249" t="s">
        <v>160</v>
      </c>
      <c r="H57" s="174" t="s">
        <v>28</v>
      </c>
      <c r="I57" s="285" t="s">
        <v>245</v>
      </c>
    </row>
    <row r="58" spans="1:9" s="202" customFormat="1">
      <c r="A58" s="408" t="s">
        <v>1169</v>
      </c>
      <c r="B58" s="252" t="s">
        <v>141</v>
      </c>
      <c r="C58" s="238" t="s">
        <v>1238</v>
      </c>
      <c r="D58" s="249">
        <v>138.26</v>
      </c>
      <c r="E58" s="249" t="s">
        <v>148</v>
      </c>
      <c r="F58" s="249" t="s">
        <v>154</v>
      </c>
      <c r="G58" s="249" t="s">
        <v>159</v>
      </c>
      <c r="H58" s="174" t="s">
        <v>25</v>
      </c>
      <c r="I58" s="479" t="s">
        <v>247</v>
      </c>
    </row>
    <row r="59" spans="1:9" s="202" customFormat="1">
      <c r="A59" s="407">
        <v>43438</v>
      </c>
      <c r="B59" s="214" t="s">
        <v>161</v>
      </c>
      <c r="C59" s="238" t="s">
        <v>1239</v>
      </c>
      <c r="D59" s="253">
        <v>63.91</v>
      </c>
      <c r="E59" s="321" t="s">
        <v>153</v>
      </c>
      <c r="F59" s="253" t="s">
        <v>154</v>
      </c>
      <c r="G59" s="253" t="s">
        <v>159</v>
      </c>
      <c r="H59" s="174" t="s">
        <v>25</v>
      </c>
      <c r="I59" s="478" t="s">
        <v>247</v>
      </c>
    </row>
    <row r="60" spans="1:9" s="202" customFormat="1">
      <c r="A60" s="407">
        <v>43446</v>
      </c>
      <c r="B60" s="255" t="s">
        <v>141</v>
      </c>
      <c r="C60" s="238" t="s">
        <v>676</v>
      </c>
      <c r="D60" s="253">
        <f>352.23+12.5</f>
        <v>364.73</v>
      </c>
      <c r="E60" s="321" t="s">
        <v>146</v>
      </c>
      <c r="F60" s="253" t="s">
        <v>147</v>
      </c>
      <c r="G60" s="249" t="s">
        <v>159</v>
      </c>
      <c r="H60" s="174" t="s">
        <v>1166</v>
      </c>
      <c r="I60" s="285" t="s">
        <v>178</v>
      </c>
    </row>
    <row r="61" spans="1:9" s="202" customFormat="1">
      <c r="A61" s="408">
        <v>43490</v>
      </c>
      <c r="B61" s="252" t="s">
        <v>141</v>
      </c>
      <c r="C61" s="238" t="s">
        <v>1171</v>
      </c>
      <c r="D61" s="249">
        <f>274.6+12.5</f>
        <v>287.10000000000002</v>
      </c>
      <c r="E61" s="321" t="s">
        <v>146</v>
      </c>
      <c r="F61" s="249" t="s">
        <v>1172</v>
      </c>
      <c r="G61" s="263" t="s">
        <v>157</v>
      </c>
      <c r="H61" s="174" t="s">
        <v>1167</v>
      </c>
      <c r="I61" s="284" t="s">
        <v>178</v>
      </c>
    </row>
    <row r="62" spans="1:9" s="54" customFormat="1" ht="12.75">
      <c r="A62" s="442"/>
      <c r="B62" s="443"/>
      <c r="C62" s="444"/>
      <c r="D62" s="475">
        <f>SUM(D4:D61)</f>
        <v>8029.84</v>
      </c>
      <c r="E62" s="445"/>
      <c r="F62" s="446"/>
      <c r="G62" s="444"/>
      <c r="H62" s="447"/>
      <c r="I62" s="56"/>
    </row>
    <row r="63" spans="1:9" s="44" customFormat="1" ht="18.75">
      <c r="A63" s="1035" t="s">
        <v>74</v>
      </c>
      <c r="B63" s="1036"/>
      <c r="C63" s="1036"/>
      <c r="D63" s="1036"/>
      <c r="E63" s="1036"/>
      <c r="F63" s="1036"/>
      <c r="G63" s="1036"/>
      <c r="H63" s="1037"/>
      <c r="I63" s="45"/>
    </row>
    <row r="64" spans="1:9" s="199" customFormat="1" ht="45">
      <c r="A64" s="234" t="s">
        <v>5</v>
      </c>
      <c r="B64" s="220" t="s">
        <v>556</v>
      </c>
      <c r="C64" s="221" t="s">
        <v>34</v>
      </c>
      <c r="D64" s="222" t="s">
        <v>7</v>
      </c>
      <c r="E64" s="226" t="s">
        <v>70</v>
      </c>
      <c r="F64" s="226" t="s">
        <v>71</v>
      </c>
      <c r="G64" s="380" t="s">
        <v>564</v>
      </c>
      <c r="H64" s="223" t="s">
        <v>77</v>
      </c>
      <c r="I64" s="219" t="s">
        <v>58</v>
      </c>
    </row>
    <row r="65" spans="1:9" s="202" customFormat="1">
      <c r="A65" s="404" t="s">
        <v>689</v>
      </c>
      <c r="B65" s="255" t="s">
        <v>141</v>
      </c>
      <c r="C65" s="238" t="s">
        <v>691</v>
      </c>
      <c r="D65" s="253">
        <f>36.3+692.08+11.5+11.5</f>
        <v>751.38</v>
      </c>
      <c r="E65" s="321" t="s">
        <v>146</v>
      </c>
      <c r="F65" s="321" t="s">
        <v>686</v>
      </c>
      <c r="G65" s="321" t="s">
        <v>160</v>
      </c>
      <c r="H65" s="405" t="s">
        <v>160</v>
      </c>
      <c r="I65" s="285" t="s">
        <v>173</v>
      </c>
    </row>
    <row r="66" spans="1:9" s="202" customFormat="1">
      <c r="A66" s="404" t="s">
        <v>689</v>
      </c>
      <c r="B66" s="214" t="s">
        <v>161</v>
      </c>
      <c r="C66" s="238" t="s">
        <v>691</v>
      </c>
      <c r="D66" s="249">
        <v>59.13</v>
      </c>
      <c r="E66" s="322" t="s">
        <v>151</v>
      </c>
      <c r="F66" s="322" t="s">
        <v>662</v>
      </c>
      <c r="G66" s="322" t="s">
        <v>160</v>
      </c>
      <c r="H66" s="406" t="s">
        <v>160</v>
      </c>
      <c r="I66" s="284" t="s">
        <v>245</v>
      </c>
    </row>
    <row r="67" spans="1:9" s="202" customFormat="1">
      <c r="A67" s="404" t="s">
        <v>689</v>
      </c>
      <c r="B67" s="252" t="s">
        <v>141</v>
      </c>
      <c r="C67" s="238" t="s">
        <v>691</v>
      </c>
      <c r="D67" s="249">
        <v>371.51</v>
      </c>
      <c r="E67" s="322" t="s">
        <v>148</v>
      </c>
      <c r="F67" s="321" t="s">
        <v>686</v>
      </c>
      <c r="G67" s="322" t="s">
        <v>160</v>
      </c>
      <c r="H67" s="406" t="s">
        <v>160</v>
      </c>
      <c r="I67" s="284" t="s">
        <v>212</v>
      </c>
    </row>
    <row r="68" spans="1:9" s="202" customFormat="1">
      <c r="A68" s="407">
        <v>43412</v>
      </c>
      <c r="B68" s="255" t="s">
        <v>141</v>
      </c>
      <c r="C68" s="238" t="s">
        <v>1257</v>
      </c>
      <c r="D68" s="253">
        <v>131.65</v>
      </c>
      <c r="E68" s="321" t="s">
        <v>152</v>
      </c>
      <c r="F68" s="321" t="s">
        <v>686</v>
      </c>
      <c r="G68" s="321" t="s">
        <v>160</v>
      </c>
      <c r="H68" s="405" t="s">
        <v>160</v>
      </c>
      <c r="I68" s="285" t="s">
        <v>362</v>
      </c>
    </row>
    <row r="69" spans="1:9" s="202" customFormat="1">
      <c r="A69" s="407">
        <v>43412</v>
      </c>
      <c r="B69" s="255" t="s">
        <v>141</v>
      </c>
      <c r="C69" s="228" t="s">
        <v>1030</v>
      </c>
      <c r="D69" s="253">
        <v>53.82</v>
      </c>
      <c r="E69" s="321" t="s">
        <v>153</v>
      </c>
      <c r="F69" s="321" t="s">
        <v>686</v>
      </c>
      <c r="G69" s="321" t="s">
        <v>160</v>
      </c>
      <c r="H69" s="405" t="s">
        <v>160</v>
      </c>
      <c r="I69" s="285" t="s">
        <v>212</v>
      </c>
    </row>
    <row r="70" spans="1:9" s="202" customFormat="1">
      <c r="A70" s="408">
        <v>43413</v>
      </c>
      <c r="B70" s="252" t="s">
        <v>141</v>
      </c>
      <c r="C70" s="238" t="s">
        <v>1256</v>
      </c>
      <c r="D70" s="249">
        <v>110.23</v>
      </c>
      <c r="E70" s="322" t="s">
        <v>152</v>
      </c>
      <c r="F70" s="321" t="s">
        <v>686</v>
      </c>
      <c r="G70" s="322" t="s">
        <v>160</v>
      </c>
      <c r="H70" s="406" t="s">
        <v>160</v>
      </c>
      <c r="I70" s="284" t="s">
        <v>362</v>
      </c>
    </row>
    <row r="71" spans="1:9" s="4" customFormat="1" ht="12.75">
      <c r="A71" s="413"/>
      <c r="B71" s="414"/>
      <c r="C71" s="415"/>
      <c r="D71" s="416">
        <f>SUM(D65:D70)</f>
        <v>1477.72</v>
      </c>
      <c r="E71" s="417"/>
      <c r="F71" s="415"/>
      <c r="G71" s="395"/>
      <c r="H71" s="418"/>
      <c r="I71" s="97"/>
    </row>
    <row r="72" spans="1:9" s="43" customFormat="1" ht="18.75" customHeight="1">
      <c r="A72" s="1041" t="s">
        <v>37</v>
      </c>
      <c r="B72" s="1042"/>
      <c r="C72" s="1042"/>
      <c r="D72" s="1042"/>
      <c r="E72" s="1042"/>
      <c r="F72" s="1042"/>
      <c r="G72" s="1042"/>
      <c r="H72" s="1043"/>
      <c r="I72" s="8"/>
    </row>
    <row r="73" spans="1:9" s="202" customFormat="1">
      <c r="A73" s="460">
        <v>43313</v>
      </c>
      <c r="B73" s="401" t="s">
        <v>141</v>
      </c>
      <c r="C73" s="738" t="s">
        <v>1579</v>
      </c>
      <c r="D73" s="432">
        <v>239.04</v>
      </c>
      <c r="E73" s="387"/>
      <c r="F73" s="387"/>
      <c r="G73" s="387"/>
      <c r="H73" s="390"/>
      <c r="I73" s="283" t="s">
        <v>180</v>
      </c>
    </row>
    <row r="74" spans="1:9" s="202" customFormat="1" ht="15" customHeight="1">
      <c r="A74" s="391">
        <v>43313</v>
      </c>
      <c r="B74" s="214" t="s">
        <v>161</v>
      </c>
      <c r="C74" s="739" t="s">
        <v>1580</v>
      </c>
      <c r="D74" s="341">
        <v>37.36</v>
      </c>
      <c r="E74" s="211"/>
      <c r="F74" s="211"/>
      <c r="G74" s="211"/>
      <c r="H74" s="392"/>
      <c r="I74" s="283" t="s">
        <v>180</v>
      </c>
    </row>
    <row r="75" spans="1:9" s="202" customFormat="1">
      <c r="A75" s="391">
        <v>43313</v>
      </c>
      <c r="B75" s="214" t="s">
        <v>141</v>
      </c>
      <c r="C75" s="739" t="s">
        <v>1581</v>
      </c>
      <c r="D75" s="341">
        <v>261.5</v>
      </c>
      <c r="E75" s="211"/>
      <c r="F75" s="211"/>
      <c r="G75" s="211"/>
      <c r="H75" s="392"/>
      <c r="I75" s="283" t="s">
        <v>180</v>
      </c>
    </row>
    <row r="76" spans="1:9" s="202" customFormat="1">
      <c r="A76" s="391">
        <v>43313</v>
      </c>
      <c r="B76" s="214" t="s">
        <v>141</v>
      </c>
      <c r="C76" s="739" t="s">
        <v>1582</v>
      </c>
      <c r="D76" s="341">
        <v>17.739999999999998</v>
      </c>
      <c r="E76" s="348">
        <f>D73+D74+D75+D76</f>
        <v>555.64</v>
      </c>
      <c r="F76" s="211"/>
      <c r="G76" s="211"/>
      <c r="H76" s="392"/>
      <c r="I76" s="283" t="s">
        <v>302</v>
      </c>
    </row>
    <row r="77" spans="1:9" s="202" customFormat="1">
      <c r="A77" s="456">
        <v>43332</v>
      </c>
      <c r="B77" s="214" t="s">
        <v>141</v>
      </c>
      <c r="C77" s="228" t="s">
        <v>1250</v>
      </c>
      <c r="D77" s="342">
        <v>226.2</v>
      </c>
      <c r="E77" s="211"/>
      <c r="F77" s="211"/>
      <c r="G77" s="211"/>
      <c r="H77" s="392"/>
      <c r="I77" s="282" t="s">
        <v>180</v>
      </c>
    </row>
    <row r="78" spans="1:9" s="202" customFormat="1">
      <c r="A78" s="391">
        <v>43333</v>
      </c>
      <c r="B78" s="214" t="s">
        <v>141</v>
      </c>
      <c r="C78" s="228" t="s">
        <v>1250</v>
      </c>
      <c r="D78" s="341">
        <v>266</v>
      </c>
      <c r="E78" s="211"/>
      <c r="F78" s="211"/>
      <c r="G78" s="211"/>
      <c r="H78" s="392"/>
      <c r="I78" s="283" t="s">
        <v>180</v>
      </c>
    </row>
    <row r="79" spans="1:9" s="202" customFormat="1" ht="15" customHeight="1">
      <c r="A79" s="461">
        <v>43402</v>
      </c>
      <c r="B79" s="214" t="s">
        <v>141</v>
      </c>
      <c r="C79" s="238" t="s">
        <v>1255</v>
      </c>
      <c r="D79" s="249">
        <v>42</v>
      </c>
      <c r="E79" s="211"/>
      <c r="F79" s="211"/>
      <c r="G79" s="211"/>
      <c r="H79" s="392"/>
      <c r="I79" s="284" t="s">
        <v>180</v>
      </c>
    </row>
    <row r="80" spans="1:9" s="202" customFormat="1" ht="15" customHeight="1">
      <c r="A80" s="462" t="s">
        <v>1254</v>
      </c>
      <c r="B80" s="214" t="s">
        <v>141</v>
      </c>
      <c r="C80" s="228" t="s">
        <v>1252</v>
      </c>
      <c r="D80" s="249">
        <f>405.39/2</f>
        <v>202.69499999999999</v>
      </c>
      <c r="E80" s="211"/>
      <c r="F80" s="211"/>
      <c r="G80" s="211"/>
      <c r="H80" s="392"/>
      <c r="I80" s="284" t="s">
        <v>180</v>
      </c>
    </row>
    <row r="81" spans="1:9" s="202" customFormat="1" ht="15" customHeight="1">
      <c r="A81" s="462" t="s">
        <v>1254</v>
      </c>
      <c r="B81" s="214" t="s">
        <v>141</v>
      </c>
      <c r="C81" s="228" t="s">
        <v>1252</v>
      </c>
      <c r="D81" s="253">
        <v>388.5</v>
      </c>
      <c r="E81" s="211"/>
      <c r="F81" s="211"/>
      <c r="G81" s="211"/>
      <c r="H81" s="392"/>
      <c r="I81" s="285" t="s">
        <v>180</v>
      </c>
    </row>
    <row r="82" spans="1:9" s="202" customFormat="1" ht="15" customHeight="1">
      <c r="A82" s="462" t="s">
        <v>1254</v>
      </c>
      <c r="B82" s="214" t="s">
        <v>161</v>
      </c>
      <c r="C82" s="228" t="s">
        <v>1252</v>
      </c>
      <c r="D82" s="249">
        <v>3.47</v>
      </c>
      <c r="E82" s="348">
        <f>D80+D81+D82</f>
        <v>594.66499999999996</v>
      </c>
      <c r="F82" s="211"/>
      <c r="G82" s="211"/>
      <c r="H82" s="392"/>
      <c r="I82" s="284" t="s">
        <v>180</v>
      </c>
    </row>
    <row r="83" spans="1:9" s="202" customFormat="1" ht="15" customHeight="1">
      <c r="A83" s="462" t="s">
        <v>1253</v>
      </c>
      <c r="B83" s="214" t="s">
        <v>161</v>
      </c>
      <c r="C83" s="459" t="s">
        <v>1396</v>
      </c>
      <c r="D83" s="253">
        <f>28.82+31.29</f>
        <v>60.11</v>
      </c>
      <c r="E83" s="211"/>
      <c r="F83" s="211"/>
      <c r="G83" s="211"/>
      <c r="H83" s="392"/>
      <c r="I83" s="285" t="s">
        <v>180</v>
      </c>
    </row>
    <row r="84" spans="1:9" s="202" customFormat="1" ht="15" customHeight="1">
      <c r="A84" s="462" t="s">
        <v>1253</v>
      </c>
      <c r="B84" s="214" t="s">
        <v>141</v>
      </c>
      <c r="C84" s="459" t="s">
        <v>1396</v>
      </c>
      <c r="D84" s="249">
        <v>134</v>
      </c>
      <c r="E84" s="211"/>
      <c r="F84" s="211"/>
      <c r="G84" s="211"/>
      <c r="H84" s="392"/>
      <c r="I84" s="284" t="s">
        <v>180</v>
      </c>
    </row>
    <row r="85" spans="1:9" s="202" customFormat="1" ht="15" customHeight="1">
      <c r="A85" s="462" t="s">
        <v>1253</v>
      </c>
      <c r="B85" s="214" t="s">
        <v>141</v>
      </c>
      <c r="C85" s="459" t="s">
        <v>1396</v>
      </c>
      <c r="D85" s="249">
        <f>405.39/2</f>
        <v>202.69499999999999</v>
      </c>
      <c r="E85" s="348">
        <f>D83+D84+D85</f>
        <v>396.80500000000001</v>
      </c>
      <c r="F85" s="211"/>
      <c r="G85" s="211"/>
      <c r="H85" s="392"/>
      <c r="I85" s="284" t="s">
        <v>180</v>
      </c>
    </row>
    <row r="86" spans="1:9" s="202" customFormat="1" ht="15" customHeight="1">
      <c r="A86" s="407">
        <v>43444</v>
      </c>
      <c r="B86" s="214" t="s">
        <v>141</v>
      </c>
      <c r="C86" s="228" t="s">
        <v>1361</v>
      </c>
      <c r="D86" s="253">
        <v>142.80000000000001</v>
      </c>
      <c r="E86" s="211"/>
      <c r="F86" s="211"/>
      <c r="G86" s="211"/>
      <c r="H86" s="392"/>
      <c r="I86" s="285" t="s">
        <v>180</v>
      </c>
    </row>
    <row r="87" spans="1:9" s="202" customFormat="1" ht="28.5" customHeight="1">
      <c r="A87" s="407">
        <v>43444</v>
      </c>
      <c r="B87" s="214" t="s">
        <v>161</v>
      </c>
      <c r="C87" s="737" t="s">
        <v>1569</v>
      </c>
      <c r="D87" s="253">
        <f>173.25+86.63</f>
        <v>259.88</v>
      </c>
      <c r="E87" s="253"/>
      <c r="F87" s="253"/>
      <c r="G87" s="253"/>
      <c r="H87" s="405"/>
      <c r="I87" s="285" t="s">
        <v>770</v>
      </c>
    </row>
    <row r="88" spans="1:9" s="202" customFormat="1" ht="15" customHeight="1">
      <c r="A88" s="458">
        <v>43446</v>
      </c>
      <c r="B88" s="214" t="s">
        <v>141</v>
      </c>
      <c r="C88" s="228" t="s">
        <v>1362</v>
      </c>
      <c r="D88" s="253">
        <v>122.5</v>
      </c>
      <c r="E88" s="211"/>
      <c r="F88" s="211"/>
      <c r="G88" s="211"/>
      <c r="H88" s="392"/>
      <c r="I88" s="285" t="s">
        <v>180</v>
      </c>
    </row>
    <row r="89" spans="1:9" s="55" customFormat="1" ht="12.75">
      <c r="A89" s="463"/>
      <c r="B89" s="464"/>
      <c r="C89" s="435"/>
      <c r="D89" s="534">
        <f>SUM(D73:D88)</f>
        <v>2606.4900000000002</v>
      </c>
      <c r="E89" s="433"/>
      <c r="F89" s="434"/>
      <c r="G89" s="435"/>
      <c r="H89" s="436"/>
      <c r="I89" s="481"/>
    </row>
    <row r="90" spans="1:9" s="46" customFormat="1" ht="18.75">
      <c r="A90" s="1047" t="s">
        <v>45</v>
      </c>
      <c r="B90" s="1048"/>
      <c r="C90" s="1048"/>
      <c r="D90" s="1048"/>
      <c r="E90" s="1048"/>
      <c r="F90" s="1048"/>
      <c r="G90" s="1048"/>
      <c r="H90" s="1048"/>
      <c r="I90" s="282"/>
    </row>
    <row r="91" spans="1:9" s="136" customFormat="1" ht="15.75">
      <c r="A91" s="1044" t="s">
        <v>75</v>
      </c>
      <c r="B91" s="1045"/>
      <c r="C91" s="1045"/>
      <c r="D91" s="1045"/>
      <c r="E91" s="1045"/>
      <c r="F91" s="1045"/>
      <c r="G91" s="1045"/>
      <c r="H91" s="1046"/>
      <c r="I91" s="482"/>
    </row>
    <row r="92" spans="1:9" s="202" customFormat="1" ht="15" customHeight="1">
      <c r="A92" s="419">
        <v>43326</v>
      </c>
      <c r="B92" s="401" t="s">
        <v>161</v>
      </c>
      <c r="C92" s="388" t="s">
        <v>1663</v>
      </c>
      <c r="D92" s="389">
        <f>100+5.46</f>
        <v>105.46</v>
      </c>
      <c r="E92" s="387"/>
      <c r="F92" s="387"/>
      <c r="G92" s="387" t="s">
        <v>4</v>
      </c>
      <c r="H92" s="390"/>
      <c r="I92" s="282" t="s">
        <v>466</v>
      </c>
    </row>
    <row r="93" spans="1:9" s="202" customFormat="1">
      <c r="A93" s="408">
        <v>43374</v>
      </c>
      <c r="B93" s="214" t="s">
        <v>161</v>
      </c>
      <c r="C93" s="238" t="s">
        <v>1664</v>
      </c>
      <c r="D93" s="249">
        <v>84.52</v>
      </c>
      <c r="E93" s="249"/>
      <c r="F93" s="249"/>
      <c r="G93" s="249"/>
      <c r="H93" s="406"/>
      <c r="I93" s="284" t="s">
        <v>440</v>
      </c>
    </row>
    <row r="94" spans="1:9" s="202" customFormat="1">
      <c r="A94" s="408" t="s">
        <v>1381</v>
      </c>
      <c r="B94" s="252" t="s">
        <v>141</v>
      </c>
      <c r="C94" s="238" t="s">
        <v>1570</v>
      </c>
      <c r="D94" s="249">
        <v>403</v>
      </c>
      <c r="E94" s="249"/>
      <c r="F94" s="249"/>
      <c r="G94" s="249"/>
      <c r="H94" s="406"/>
      <c r="I94" s="284" t="s">
        <v>466</v>
      </c>
    </row>
    <row r="95" spans="1:9" s="49" customFormat="1" ht="12.75">
      <c r="A95" s="420"/>
      <c r="B95" s="421"/>
      <c r="C95" s="151"/>
      <c r="D95" s="422">
        <f>SUM(D92:D94)</f>
        <v>592.98</v>
      </c>
      <c r="E95" s="423"/>
      <c r="F95" s="151"/>
      <c r="G95" s="424"/>
      <c r="H95" s="425"/>
      <c r="I95" s="99"/>
    </row>
    <row r="96" spans="1:9" s="9" customFormat="1" ht="18.75">
      <c r="A96" s="1038" t="s">
        <v>16</v>
      </c>
      <c r="B96" s="1039"/>
      <c r="C96" s="1039"/>
      <c r="D96" s="1039"/>
      <c r="E96" s="1039"/>
      <c r="F96" s="1039"/>
      <c r="G96" s="1039"/>
      <c r="H96" s="1040"/>
    </row>
    <row r="97" spans="1:9" s="202" customFormat="1">
      <c r="A97" s="386" t="s">
        <v>506</v>
      </c>
      <c r="B97" s="387" t="s">
        <v>141</v>
      </c>
      <c r="C97" s="388" t="s">
        <v>567</v>
      </c>
      <c r="D97" s="389">
        <v>672.17</v>
      </c>
      <c r="E97" s="387" t="s">
        <v>165</v>
      </c>
      <c r="F97" s="387"/>
      <c r="G97" s="387"/>
      <c r="H97" s="390"/>
      <c r="I97" s="282" t="s">
        <v>232</v>
      </c>
    </row>
    <row r="98" spans="1:9" s="202" customFormat="1">
      <c r="A98" s="458" t="s">
        <v>667</v>
      </c>
      <c r="B98" s="214" t="s">
        <v>141</v>
      </c>
      <c r="C98" s="228" t="s">
        <v>1631</v>
      </c>
      <c r="D98" s="201">
        <v>1521.74</v>
      </c>
      <c r="E98" s="211" t="s">
        <v>566</v>
      </c>
      <c r="F98" s="236"/>
      <c r="G98" s="261"/>
      <c r="H98" s="392"/>
      <c r="I98" s="282" t="s">
        <v>229</v>
      </c>
    </row>
    <row r="99" spans="1:9" s="202" customFormat="1">
      <c r="A99" s="391">
        <v>43308</v>
      </c>
      <c r="B99" s="214" t="s">
        <v>141</v>
      </c>
      <c r="C99" s="238" t="s">
        <v>677</v>
      </c>
      <c r="D99" s="204">
        <v>452.17</v>
      </c>
      <c r="E99" s="211" t="s">
        <v>165</v>
      </c>
      <c r="F99" s="239" t="s">
        <v>4</v>
      </c>
      <c r="G99" s="211"/>
      <c r="H99" s="392"/>
      <c r="I99" s="283" t="s">
        <v>323</v>
      </c>
    </row>
    <row r="100" spans="1:9" s="8" customFormat="1">
      <c r="A100" s="393"/>
      <c r="B100" s="394" t="s">
        <v>4</v>
      </c>
      <c r="C100" s="395"/>
      <c r="D100" s="396">
        <f>SUM(D97:D99)</f>
        <v>2646.08</v>
      </c>
      <c r="E100" s="397"/>
      <c r="F100" s="398"/>
      <c r="G100" s="399"/>
      <c r="H100" s="400"/>
    </row>
    <row r="101" spans="1:9" ht="15.75">
      <c r="A101" s="426"/>
      <c r="B101" s="427"/>
      <c r="C101" s="428"/>
      <c r="D101" s="475">
        <f>D62+D71+D89+D95+D100</f>
        <v>15353.109999999999</v>
      </c>
      <c r="E101" s="500" t="s">
        <v>1398</v>
      </c>
      <c r="F101" s="429"/>
      <c r="G101" s="431" t="s">
        <v>1393</v>
      </c>
      <c r="H101" s="430"/>
      <c r="I101" s="483"/>
    </row>
    <row r="102" spans="1:9" ht="15.75">
      <c r="C102" s="38"/>
      <c r="G102" s="139"/>
      <c r="I102" s="483"/>
    </row>
    <row r="103" spans="1:9" ht="21" customHeight="1">
      <c r="A103" s="1020" t="s">
        <v>560</v>
      </c>
      <c r="B103" s="1021"/>
      <c r="C103" s="1021"/>
      <c r="D103" s="1021"/>
      <c r="E103" s="1021"/>
      <c r="F103" s="1021"/>
      <c r="G103" s="1021"/>
      <c r="H103" s="1022"/>
      <c r="I103" s="484"/>
    </row>
    <row r="104" spans="1:9" ht="15.75">
      <c r="A104" s="490">
        <v>43279</v>
      </c>
      <c r="B104" s="401" t="s">
        <v>141</v>
      </c>
      <c r="C104" s="402" t="s">
        <v>1653</v>
      </c>
      <c r="D104" s="403">
        <f>117.7+10</f>
        <v>127.7</v>
      </c>
      <c r="E104" s="387" t="s">
        <v>146</v>
      </c>
      <c r="F104" s="387" t="s">
        <v>143</v>
      </c>
      <c r="G104" s="387"/>
      <c r="H104" s="390"/>
      <c r="I104" s="484"/>
    </row>
    <row r="105" spans="1:9" s="202" customFormat="1">
      <c r="A105" s="462" t="s">
        <v>506</v>
      </c>
      <c r="B105" s="214" t="s">
        <v>141</v>
      </c>
      <c r="C105" s="203" t="s">
        <v>168</v>
      </c>
      <c r="D105" s="204">
        <v>672.17</v>
      </c>
      <c r="E105" s="211" t="s">
        <v>165</v>
      </c>
      <c r="F105" s="211" t="s">
        <v>160</v>
      </c>
      <c r="G105" s="211"/>
      <c r="H105" s="392"/>
      <c r="I105" s="283" t="s">
        <v>178</v>
      </c>
    </row>
    <row r="106" spans="1:9" s="202" customFormat="1">
      <c r="A106" s="456">
        <v>43283</v>
      </c>
      <c r="B106" s="214" t="s">
        <v>141</v>
      </c>
      <c r="C106" s="228" t="s">
        <v>1249</v>
      </c>
      <c r="D106" s="201">
        <v>920</v>
      </c>
      <c r="E106" s="211" t="s">
        <v>37</v>
      </c>
      <c r="F106" s="211" t="s">
        <v>160</v>
      </c>
      <c r="G106" s="211"/>
      <c r="H106" s="392"/>
      <c r="I106" s="283" t="s">
        <v>232</v>
      </c>
    </row>
    <row r="107" spans="1:9" s="202" customFormat="1">
      <c r="A107" s="470" t="s">
        <v>1318</v>
      </c>
      <c r="B107" s="214" t="s">
        <v>161</v>
      </c>
      <c r="C107" s="228" t="s">
        <v>1397</v>
      </c>
      <c r="D107" s="201">
        <v>10.06</v>
      </c>
      <c r="E107" s="214" t="s">
        <v>37</v>
      </c>
      <c r="F107" s="211" t="s">
        <v>160</v>
      </c>
      <c r="G107" s="211"/>
      <c r="H107" s="392"/>
      <c r="I107" s="282" t="s">
        <v>180</v>
      </c>
    </row>
    <row r="108" spans="1:9" s="202" customFormat="1">
      <c r="A108" s="469">
        <v>43301</v>
      </c>
      <c r="B108" s="214" t="s">
        <v>161</v>
      </c>
      <c r="C108" s="238" t="s">
        <v>1263</v>
      </c>
      <c r="D108" s="204">
        <v>15.22</v>
      </c>
      <c r="E108" s="211" t="s">
        <v>1244</v>
      </c>
      <c r="F108" s="211" t="s">
        <v>150</v>
      </c>
      <c r="G108" s="211"/>
      <c r="H108" s="392"/>
      <c r="I108" s="282" t="s">
        <v>180</v>
      </c>
    </row>
    <row r="109" spans="1:9" s="202" customFormat="1">
      <c r="A109" s="468">
        <v>43325</v>
      </c>
      <c r="B109" s="214" t="s">
        <v>161</v>
      </c>
      <c r="C109" s="228" t="s">
        <v>1259</v>
      </c>
      <c r="D109" s="201">
        <v>460.87</v>
      </c>
      <c r="E109" s="211" t="s">
        <v>146</v>
      </c>
      <c r="F109" s="214" t="s">
        <v>167</v>
      </c>
      <c r="G109" s="211"/>
      <c r="H109" s="392"/>
      <c r="I109" s="283" t="s">
        <v>297</v>
      </c>
    </row>
    <row r="110" spans="1:9" s="202" customFormat="1">
      <c r="A110" s="468">
        <v>43325</v>
      </c>
      <c r="B110" s="214" t="s">
        <v>161</v>
      </c>
      <c r="C110" s="228" t="s">
        <v>1260</v>
      </c>
      <c r="D110" s="201">
        <v>39.65</v>
      </c>
      <c r="E110" s="211" t="s">
        <v>1246</v>
      </c>
      <c r="F110" s="214" t="s">
        <v>167</v>
      </c>
      <c r="G110" s="211"/>
      <c r="H110" s="392"/>
      <c r="I110" s="282" t="s">
        <v>178</v>
      </c>
    </row>
    <row r="111" spans="1:9" s="202" customFormat="1">
      <c r="A111" s="469">
        <v>43325</v>
      </c>
      <c r="B111" s="214" t="s">
        <v>161</v>
      </c>
      <c r="C111" s="228" t="s">
        <v>1261</v>
      </c>
      <c r="D111" s="204">
        <v>37.74</v>
      </c>
      <c r="E111" s="211" t="s">
        <v>1246</v>
      </c>
      <c r="F111" s="214" t="s">
        <v>167</v>
      </c>
      <c r="G111" s="211"/>
      <c r="H111" s="392"/>
      <c r="I111" s="282" t="s">
        <v>302</v>
      </c>
    </row>
    <row r="112" spans="1:9" s="202" customFormat="1">
      <c r="A112" s="469">
        <v>43329</v>
      </c>
      <c r="B112" s="214" t="s">
        <v>161</v>
      </c>
      <c r="C112" s="238" t="s">
        <v>1262</v>
      </c>
      <c r="D112" s="204">
        <v>7.3</v>
      </c>
      <c r="E112" s="211" t="s">
        <v>1244</v>
      </c>
      <c r="F112" s="211" t="s">
        <v>160</v>
      </c>
      <c r="G112" s="211"/>
      <c r="H112" s="392"/>
      <c r="I112" s="283" t="s">
        <v>302</v>
      </c>
    </row>
    <row r="113" spans="1:9" s="202" customFormat="1" ht="15" customHeight="1">
      <c r="A113" s="469">
        <v>43339</v>
      </c>
      <c r="B113" s="214" t="s">
        <v>161</v>
      </c>
      <c r="C113" s="238" t="s">
        <v>1319</v>
      </c>
      <c r="D113" s="204">
        <f>104.35+5.46</f>
        <v>109.80999999999999</v>
      </c>
      <c r="E113" s="211" t="s">
        <v>1320</v>
      </c>
      <c r="F113" s="211" t="s">
        <v>160</v>
      </c>
      <c r="G113" s="211" t="s">
        <v>120</v>
      </c>
      <c r="H113" s="392"/>
      <c r="I113" s="283" t="s">
        <v>180</v>
      </c>
    </row>
    <row r="114" spans="1:9" s="202" customFormat="1" ht="15" customHeight="1">
      <c r="A114" s="458" t="s">
        <v>1243</v>
      </c>
      <c r="B114" s="214" t="s">
        <v>141</v>
      </c>
      <c r="C114" s="228" t="s">
        <v>1274</v>
      </c>
      <c r="D114" s="201">
        <v>1304.3499999999999</v>
      </c>
      <c r="E114" s="211" t="s">
        <v>566</v>
      </c>
      <c r="F114" s="211" t="s">
        <v>1271</v>
      </c>
      <c r="G114" s="211"/>
      <c r="H114" s="392"/>
      <c r="I114" s="283" t="s">
        <v>440</v>
      </c>
    </row>
    <row r="115" spans="1:9" s="202" customFormat="1">
      <c r="A115" s="470" t="s">
        <v>1275</v>
      </c>
      <c r="B115" s="214" t="s">
        <v>141</v>
      </c>
      <c r="C115" s="228" t="s">
        <v>1623</v>
      </c>
      <c r="D115" s="201">
        <f>12.5+301.35</f>
        <v>313.85000000000002</v>
      </c>
      <c r="E115" s="211" t="s">
        <v>146</v>
      </c>
      <c r="F115" s="211" t="s">
        <v>1271</v>
      </c>
      <c r="G115" s="211"/>
      <c r="H115" s="392"/>
      <c r="I115" s="282" t="s">
        <v>229</v>
      </c>
    </row>
    <row r="116" spans="1:9" s="202" customFormat="1">
      <c r="A116" s="458" t="s">
        <v>1272</v>
      </c>
      <c r="B116" s="214" t="s">
        <v>161</v>
      </c>
      <c r="C116" s="228" t="s">
        <v>1623</v>
      </c>
      <c r="D116" s="204">
        <v>83.48</v>
      </c>
      <c r="E116" s="211" t="s">
        <v>151</v>
      </c>
      <c r="F116" s="211" t="s">
        <v>662</v>
      </c>
      <c r="G116" s="211"/>
      <c r="H116" s="392"/>
      <c r="I116" s="282" t="s">
        <v>178</v>
      </c>
    </row>
    <row r="117" spans="1:9" s="202" customFormat="1" ht="15" customHeight="1">
      <c r="A117" s="470" t="s">
        <v>1383</v>
      </c>
      <c r="B117" s="214" t="s">
        <v>161</v>
      </c>
      <c r="C117" s="228" t="s">
        <v>1624</v>
      </c>
      <c r="D117" s="201">
        <v>35.83</v>
      </c>
      <c r="E117" s="211" t="s">
        <v>1246</v>
      </c>
      <c r="F117" s="211" t="s">
        <v>1271</v>
      </c>
      <c r="G117" s="211"/>
      <c r="H117" s="392"/>
      <c r="I117" s="283" t="s">
        <v>245</v>
      </c>
    </row>
    <row r="118" spans="1:9" s="202" customFormat="1" ht="15" customHeight="1">
      <c r="A118" s="470" t="s">
        <v>1383</v>
      </c>
      <c r="B118" s="214" t="s">
        <v>161</v>
      </c>
      <c r="C118" s="238" t="s">
        <v>1630</v>
      </c>
      <c r="D118" s="204">
        <v>124.85</v>
      </c>
      <c r="E118" s="211" t="s">
        <v>153</v>
      </c>
      <c r="F118" s="211" t="s">
        <v>1271</v>
      </c>
      <c r="G118" s="211"/>
      <c r="H118" s="392"/>
      <c r="I118" s="282" t="s">
        <v>302</v>
      </c>
    </row>
    <row r="119" spans="1:9" s="202" customFormat="1" ht="15" customHeight="1">
      <c r="A119" s="458" t="s">
        <v>1272</v>
      </c>
      <c r="B119" s="214" t="s">
        <v>161</v>
      </c>
      <c r="C119" s="228" t="s">
        <v>1625</v>
      </c>
      <c r="D119" s="201">
        <f>567.65-17.39-17.39</f>
        <v>532.87</v>
      </c>
      <c r="E119" s="211" t="s">
        <v>148</v>
      </c>
      <c r="F119" s="211" t="s">
        <v>1271</v>
      </c>
      <c r="G119" s="211"/>
      <c r="H119" s="392"/>
      <c r="I119" s="283" t="s">
        <v>247</v>
      </c>
    </row>
    <row r="120" spans="1:9" s="202" customFormat="1" ht="15" customHeight="1">
      <c r="A120" s="458">
        <v>43353</v>
      </c>
      <c r="B120" s="214" t="s">
        <v>161</v>
      </c>
      <c r="C120" s="228" t="s">
        <v>1626</v>
      </c>
      <c r="D120" s="201">
        <v>17.39</v>
      </c>
      <c r="E120" s="211" t="s">
        <v>153</v>
      </c>
      <c r="F120" s="211" t="s">
        <v>1271</v>
      </c>
      <c r="G120" s="211"/>
      <c r="H120" s="392"/>
      <c r="I120" s="282" t="s">
        <v>247</v>
      </c>
    </row>
    <row r="121" spans="1:9" s="202" customFormat="1" ht="15" customHeight="1">
      <c r="A121" s="458">
        <v>43354</v>
      </c>
      <c r="B121" s="214" t="s">
        <v>161</v>
      </c>
      <c r="C121" s="228" t="s">
        <v>1626</v>
      </c>
      <c r="D121" s="201">
        <v>17.39</v>
      </c>
      <c r="E121" s="211" t="s">
        <v>153</v>
      </c>
      <c r="F121" s="211" t="s">
        <v>1271</v>
      </c>
      <c r="G121" s="211"/>
      <c r="H121" s="392"/>
      <c r="I121" s="282" t="s">
        <v>247</v>
      </c>
    </row>
    <row r="122" spans="1:9" s="202" customFormat="1" ht="15" customHeight="1">
      <c r="A122" s="468">
        <v>43354</v>
      </c>
      <c r="B122" s="214" t="s">
        <v>161</v>
      </c>
      <c r="C122" s="228" t="s">
        <v>1627</v>
      </c>
      <c r="D122" s="201">
        <v>35.83</v>
      </c>
      <c r="E122" s="211" t="s">
        <v>1246</v>
      </c>
      <c r="F122" s="211" t="s">
        <v>1271</v>
      </c>
      <c r="G122" s="211"/>
      <c r="H122" s="392"/>
      <c r="I122" s="282" t="s">
        <v>247</v>
      </c>
    </row>
    <row r="123" spans="1:9" s="202" customFormat="1" ht="15" customHeight="1">
      <c r="A123" s="468">
        <v>43356</v>
      </c>
      <c r="B123" s="214" t="s">
        <v>141</v>
      </c>
      <c r="C123" s="228" t="s">
        <v>1280</v>
      </c>
      <c r="D123" s="201">
        <f>10+10+85.14+520.89+12.5</f>
        <v>638.53</v>
      </c>
      <c r="E123" s="211" t="s">
        <v>146</v>
      </c>
      <c r="F123" s="211" t="s">
        <v>143</v>
      </c>
      <c r="G123" s="211"/>
      <c r="H123" s="392"/>
      <c r="I123" s="282" t="s">
        <v>302</v>
      </c>
    </row>
    <row r="124" spans="1:9" s="202" customFormat="1" ht="15" customHeight="1">
      <c r="A124" s="469">
        <v>43356</v>
      </c>
      <c r="B124" s="214" t="s">
        <v>161</v>
      </c>
      <c r="C124" s="228" t="s">
        <v>1280</v>
      </c>
      <c r="D124" s="204">
        <v>29.57</v>
      </c>
      <c r="E124" s="211" t="s">
        <v>151</v>
      </c>
      <c r="F124" s="211" t="s">
        <v>662</v>
      </c>
      <c r="G124" s="211"/>
      <c r="H124" s="392"/>
      <c r="I124" s="282" t="s">
        <v>178</v>
      </c>
    </row>
    <row r="125" spans="1:9" s="202" customFormat="1" ht="15" customHeight="1">
      <c r="A125" s="468">
        <v>43356</v>
      </c>
      <c r="B125" s="214" t="s">
        <v>161</v>
      </c>
      <c r="C125" s="228" t="s">
        <v>1628</v>
      </c>
      <c r="D125" s="201">
        <v>18.52</v>
      </c>
      <c r="E125" s="211" t="s">
        <v>1246</v>
      </c>
      <c r="F125" s="211" t="s">
        <v>143</v>
      </c>
      <c r="G125" s="211"/>
      <c r="H125" s="392"/>
      <c r="I125" s="283" t="s">
        <v>245</v>
      </c>
    </row>
    <row r="126" spans="1:9" s="202" customFormat="1" ht="15" customHeight="1">
      <c r="A126" s="469">
        <v>43356</v>
      </c>
      <c r="B126" s="214" t="s">
        <v>161</v>
      </c>
      <c r="C126" s="228" t="s">
        <v>1629</v>
      </c>
      <c r="D126" s="204">
        <v>75.650000000000006</v>
      </c>
      <c r="E126" s="211" t="s">
        <v>1246</v>
      </c>
      <c r="F126" s="211" t="s">
        <v>143</v>
      </c>
      <c r="G126" s="211"/>
      <c r="H126" s="392"/>
      <c r="I126" s="282" t="s">
        <v>302</v>
      </c>
    </row>
    <row r="127" spans="1:9" s="202" customFormat="1" ht="15" customHeight="1">
      <c r="A127" s="469">
        <v>43370</v>
      </c>
      <c r="B127" s="214" t="s">
        <v>141</v>
      </c>
      <c r="C127" s="238" t="s">
        <v>1290</v>
      </c>
      <c r="D127" s="204">
        <f>414.25+12.5</f>
        <v>426.75</v>
      </c>
      <c r="E127" s="211" t="s">
        <v>146</v>
      </c>
      <c r="F127" s="211" t="s">
        <v>143</v>
      </c>
      <c r="G127" s="211"/>
      <c r="H127" s="392"/>
      <c r="I127" s="283" t="s">
        <v>302</v>
      </c>
    </row>
    <row r="128" spans="1:9" s="202" customFormat="1" ht="15" customHeight="1">
      <c r="A128" s="469">
        <v>43370</v>
      </c>
      <c r="B128" s="252" t="s">
        <v>161</v>
      </c>
      <c r="C128" s="238" t="s">
        <v>1290</v>
      </c>
      <c r="D128" s="249">
        <v>29.57</v>
      </c>
      <c r="E128" s="322" t="s">
        <v>151</v>
      </c>
      <c r="F128" s="322" t="s">
        <v>662</v>
      </c>
      <c r="G128" s="249"/>
      <c r="H128" s="406"/>
      <c r="I128" s="283" t="s">
        <v>178</v>
      </c>
    </row>
    <row r="129" spans="1:9" s="202" customFormat="1">
      <c r="A129" s="469">
        <v>43370</v>
      </c>
      <c r="B129" s="255" t="s">
        <v>161</v>
      </c>
      <c r="C129" s="238" t="s">
        <v>1292</v>
      </c>
      <c r="D129" s="253">
        <v>74.78</v>
      </c>
      <c r="E129" s="321" t="s">
        <v>1246</v>
      </c>
      <c r="F129" s="321" t="s">
        <v>143</v>
      </c>
      <c r="G129" s="253"/>
      <c r="H129" s="405"/>
      <c r="I129" s="284" t="s">
        <v>245</v>
      </c>
    </row>
    <row r="130" spans="1:9" s="202" customFormat="1">
      <c r="A130" s="469">
        <v>43370</v>
      </c>
      <c r="B130" s="252" t="s">
        <v>161</v>
      </c>
      <c r="C130" s="238" t="s">
        <v>1291</v>
      </c>
      <c r="D130" s="249">
        <v>14.61</v>
      </c>
      <c r="E130" s="321" t="s">
        <v>1246</v>
      </c>
      <c r="F130" s="322" t="s">
        <v>143</v>
      </c>
      <c r="G130" s="249"/>
      <c r="H130" s="406"/>
      <c r="I130" s="285" t="s">
        <v>302</v>
      </c>
    </row>
    <row r="131" spans="1:9" s="202" customFormat="1">
      <c r="A131" s="461" t="s">
        <v>1245</v>
      </c>
      <c r="B131" s="214" t="s">
        <v>141</v>
      </c>
      <c r="C131" s="238" t="s">
        <v>1283</v>
      </c>
      <c r="D131" s="204">
        <f>12.5+93.04+185.56</f>
        <v>291.10000000000002</v>
      </c>
      <c r="E131" s="211" t="s">
        <v>146</v>
      </c>
      <c r="F131" s="211" t="s">
        <v>1284</v>
      </c>
      <c r="G131" s="211"/>
      <c r="H131" s="392"/>
      <c r="I131" s="284" t="s">
        <v>302</v>
      </c>
    </row>
    <row r="132" spans="1:9" s="202" customFormat="1">
      <c r="A132" s="461" t="s">
        <v>1245</v>
      </c>
      <c r="B132" s="255" t="s">
        <v>161</v>
      </c>
      <c r="C132" s="238" t="s">
        <v>1283</v>
      </c>
      <c r="D132" s="253">
        <v>67.39</v>
      </c>
      <c r="E132" s="322" t="s">
        <v>151</v>
      </c>
      <c r="F132" s="322" t="s">
        <v>1284</v>
      </c>
      <c r="G132" s="253"/>
      <c r="H132" s="405"/>
      <c r="I132" s="283" t="s">
        <v>178</v>
      </c>
    </row>
    <row r="133" spans="1:9" s="202" customFormat="1">
      <c r="A133" s="407" t="s">
        <v>1245</v>
      </c>
      <c r="B133" s="255" t="s">
        <v>161</v>
      </c>
      <c r="C133" s="238" t="s">
        <v>1283</v>
      </c>
      <c r="D133" s="253">
        <v>62.27</v>
      </c>
      <c r="E133" s="321" t="s">
        <v>149</v>
      </c>
      <c r="F133" s="211" t="s">
        <v>1284</v>
      </c>
      <c r="G133" s="253"/>
      <c r="H133" s="405"/>
      <c r="I133" s="285" t="s">
        <v>245</v>
      </c>
    </row>
    <row r="134" spans="1:9" s="202" customFormat="1" ht="14.25" customHeight="1">
      <c r="A134" s="407" t="s">
        <v>1245</v>
      </c>
      <c r="B134" s="252" t="s">
        <v>141</v>
      </c>
      <c r="C134" s="238" t="s">
        <v>1283</v>
      </c>
      <c r="D134" s="249">
        <f>70+7.5</f>
        <v>77.5</v>
      </c>
      <c r="E134" s="321" t="s">
        <v>149</v>
      </c>
      <c r="F134" s="211" t="s">
        <v>1284</v>
      </c>
      <c r="G134" s="249"/>
      <c r="H134" s="406"/>
      <c r="I134" s="285" t="s">
        <v>843</v>
      </c>
    </row>
    <row r="135" spans="1:9" s="202" customFormat="1">
      <c r="A135" s="408" t="s">
        <v>1304</v>
      </c>
      <c r="B135" s="252" t="s">
        <v>161</v>
      </c>
      <c r="C135" s="238" t="s">
        <v>1283</v>
      </c>
      <c r="D135" s="249">
        <f>250.43</f>
        <v>250.43</v>
      </c>
      <c r="E135" s="321" t="s">
        <v>148</v>
      </c>
      <c r="F135" s="211" t="s">
        <v>1284</v>
      </c>
      <c r="G135" s="249"/>
      <c r="H135" s="471" t="s">
        <v>4</v>
      </c>
      <c r="I135" s="284" t="s">
        <v>843</v>
      </c>
    </row>
    <row r="136" spans="1:9" s="202" customFormat="1">
      <c r="A136" s="407">
        <v>43388</v>
      </c>
      <c r="B136" s="255" t="s">
        <v>161</v>
      </c>
      <c r="C136" s="238" t="s">
        <v>1305</v>
      </c>
      <c r="D136" s="253">
        <v>8.6999999999999993</v>
      </c>
      <c r="E136" s="321" t="s">
        <v>153</v>
      </c>
      <c r="F136" s="211" t="s">
        <v>1284</v>
      </c>
      <c r="G136" s="253"/>
      <c r="H136" s="405"/>
      <c r="I136" s="284" t="s">
        <v>247</v>
      </c>
    </row>
    <row r="137" spans="1:9" s="202" customFormat="1">
      <c r="A137" s="407">
        <v>43388</v>
      </c>
      <c r="B137" s="255" t="s">
        <v>161</v>
      </c>
      <c r="C137" s="238" t="s">
        <v>1386</v>
      </c>
      <c r="D137" s="253">
        <v>127.83</v>
      </c>
      <c r="E137" s="321" t="s">
        <v>153</v>
      </c>
      <c r="F137" s="211" t="s">
        <v>1284</v>
      </c>
      <c r="G137" s="253"/>
      <c r="H137" s="471" t="s">
        <v>4</v>
      </c>
      <c r="I137" s="285" t="s">
        <v>247</v>
      </c>
    </row>
    <row r="138" spans="1:9" s="202" customFormat="1">
      <c r="A138" s="407">
        <v>43389</v>
      </c>
      <c r="B138" s="255" t="s">
        <v>161</v>
      </c>
      <c r="C138" s="238" t="s">
        <v>1305</v>
      </c>
      <c r="D138" s="253">
        <v>13.91</v>
      </c>
      <c r="E138" s="321" t="s">
        <v>153</v>
      </c>
      <c r="F138" s="211" t="s">
        <v>1284</v>
      </c>
      <c r="G138" s="253"/>
      <c r="H138" s="405" t="s">
        <v>4</v>
      </c>
      <c r="I138" s="285" t="s">
        <v>247</v>
      </c>
    </row>
    <row r="139" spans="1:9" s="202" customFormat="1">
      <c r="A139" s="468">
        <v>43397</v>
      </c>
      <c r="B139" s="214" t="s">
        <v>141</v>
      </c>
      <c r="C139" s="228" t="s">
        <v>1285</v>
      </c>
      <c r="D139" s="201">
        <f>301.35+12.5</f>
        <v>313.85000000000002</v>
      </c>
      <c r="E139" s="211" t="s">
        <v>146</v>
      </c>
      <c r="F139" s="211" t="s">
        <v>167</v>
      </c>
      <c r="G139" s="348"/>
      <c r="H139" s="491" t="s">
        <v>4</v>
      </c>
      <c r="I139" s="285" t="s">
        <v>247</v>
      </c>
    </row>
    <row r="140" spans="1:9" s="202" customFormat="1" ht="15" customHeight="1">
      <c r="A140" s="468">
        <v>43397</v>
      </c>
      <c r="B140" s="252" t="s">
        <v>161</v>
      </c>
      <c r="C140" s="228" t="s">
        <v>1285</v>
      </c>
      <c r="D140" s="249">
        <v>29.57</v>
      </c>
      <c r="E140" s="322" t="s">
        <v>151</v>
      </c>
      <c r="F140" s="322" t="s">
        <v>662</v>
      </c>
      <c r="G140" s="249"/>
      <c r="H140" s="406"/>
      <c r="I140" s="282" t="s">
        <v>178</v>
      </c>
    </row>
    <row r="141" spans="1:9" s="202" customFormat="1">
      <c r="A141" s="462" t="s">
        <v>1286</v>
      </c>
      <c r="B141" s="252" t="s">
        <v>161</v>
      </c>
      <c r="C141" s="238" t="s">
        <v>1571</v>
      </c>
      <c r="D141" s="249">
        <v>7.83</v>
      </c>
      <c r="E141" s="211" t="s">
        <v>1244</v>
      </c>
      <c r="F141" s="211" t="s">
        <v>150</v>
      </c>
      <c r="G141" s="238"/>
      <c r="H141" s="406" t="s">
        <v>4</v>
      </c>
      <c r="I141" s="284" t="s">
        <v>245</v>
      </c>
    </row>
    <row r="142" spans="1:9" s="202" customFormat="1">
      <c r="A142" s="458" t="s">
        <v>1302</v>
      </c>
      <c r="B142" s="214" t="s">
        <v>141</v>
      </c>
      <c r="C142" s="228" t="s">
        <v>1388</v>
      </c>
      <c r="D142" s="253">
        <f>10+10+192.31+1.71+25.2+403.17+67.8</f>
        <v>710.18999999999994</v>
      </c>
      <c r="E142" s="211" t="s">
        <v>146</v>
      </c>
      <c r="F142" s="211" t="s">
        <v>1225</v>
      </c>
      <c r="G142" s="211"/>
      <c r="H142" s="392"/>
      <c r="I142" s="284" t="s">
        <v>297</v>
      </c>
    </row>
    <row r="143" spans="1:9" s="202" customFormat="1" ht="15" customHeight="1">
      <c r="A143" s="407" t="s">
        <v>1302</v>
      </c>
      <c r="B143" s="255" t="s">
        <v>161</v>
      </c>
      <c r="C143" s="228" t="s">
        <v>1388</v>
      </c>
      <c r="D143" s="253">
        <v>100.87</v>
      </c>
      <c r="E143" s="322" t="s">
        <v>151</v>
      </c>
      <c r="F143" s="322" t="s">
        <v>662</v>
      </c>
      <c r="G143" s="253"/>
      <c r="H143" s="405"/>
      <c r="I143" s="282" t="s">
        <v>178</v>
      </c>
    </row>
    <row r="144" spans="1:9" s="202" customFormat="1">
      <c r="A144" s="408" t="s">
        <v>688</v>
      </c>
      <c r="B144" s="252" t="s">
        <v>161</v>
      </c>
      <c r="C144" s="228" t="s">
        <v>1387</v>
      </c>
      <c r="D144" s="249">
        <f>217.39+4.35</f>
        <v>221.73999999999998</v>
      </c>
      <c r="E144" s="321" t="s">
        <v>148</v>
      </c>
      <c r="F144" s="322" t="s">
        <v>145</v>
      </c>
      <c r="G144" s="249"/>
      <c r="H144" s="406"/>
      <c r="I144" s="285" t="s">
        <v>245</v>
      </c>
    </row>
    <row r="145" spans="1:9" s="202" customFormat="1">
      <c r="A145" s="408" t="s">
        <v>1230</v>
      </c>
      <c r="B145" s="252" t="s">
        <v>161</v>
      </c>
      <c r="C145" s="228" t="s">
        <v>1235</v>
      </c>
      <c r="D145" s="249">
        <v>331.72</v>
      </c>
      <c r="E145" s="321" t="s">
        <v>148</v>
      </c>
      <c r="F145" s="322" t="s">
        <v>143</v>
      </c>
      <c r="G145" s="249"/>
      <c r="H145" s="406"/>
      <c r="I145" s="284" t="s">
        <v>247</v>
      </c>
    </row>
    <row r="146" spans="1:9" s="202" customFormat="1">
      <c r="A146" s="408">
        <v>43416</v>
      </c>
      <c r="B146" s="252" t="s">
        <v>161</v>
      </c>
      <c r="C146" s="459" t="s">
        <v>1585</v>
      </c>
      <c r="D146" s="249">
        <v>76.7</v>
      </c>
      <c r="E146" s="322" t="s">
        <v>1246</v>
      </c>
      <c r="F146" s="322" t="s">
        <v>143</v>
      </c>
      <c r="G146" s="249"/>
      <c r="H146" s="406"/>
      <c r="I146" s="284" t="s">
        <v>247</v>
      </c>
    </row>
    <row r="147" spans="1:9" s="202" customFormat="1">
      <c r="A147" s="408">
        <v>43416</v>
      </c>
      <c r="B147" s="252" t="s">
        <v>161</v>
      </c>
      <c r="C147" s="238" t="s">
        <v>1389</v>
      </c>
      <c r="D147" s="253">
        <v>40.700000000000003</v>
      </c>
      <c r="E147" s="321" t="s">
        <v>153</v>
      </c>
      <c r="F147" s="322" t="s">
        <v>143</v>
      </c>
      <c r="G147" s="253"/>
      <c r="H147" s="405"/>
      <c r="I147" s="284" t="s">
        <v>302</v>
      </c>
    </row>
    <row r="148" spans="1:9" s="202" customFormat="1">
      <c r="A148" s="407">
        <v>43416</v>
      </c>
      <c r="B148" s="255" t="s">
        <v>161</v>
      </c>
      <c r="C148" s="228" t="s">
        <v>1654</v>
      </c>
      <c r="D148" s="253">
        <v>9.83</v>
      </c>
      <c r="E148" s="322" t="s">
        <v>1246</v>
      </c>
      <c r="F148" s="322" t="s">
        <v>143</v>
      </c>
      <c r="G148" s="253"/>
      <c r="H148" s="405"/>
      <c r="I148" s="285" t="s">
        <v>247</v>
      </c>
    </row>
    <row r="149" spans="1:9" s="202" customFormat="1">
      <c r="A149" s="408">
        <v>43423</v>
      </c>
      <c r="B149" s="252" t="s">
        <v>161</v>
      </c>
      <c r="C149" s="228" t="s">
        <v>1297</v>
      </c>
      <c r="D149" s="249">
        <v>14</v>
      </c>
      <c r="E149" s="322" t="s">
        <v>1246</v>
      </c>
      <c r="F149" s="322" t="s">
        <v>150</v>
      </c>
      <c r="G149" s="249"/>
      <c r="H149" s="406"/>
      <c r="I149" s="285" t="s">
        <v>302</v>
      </c>
    </row>
    <row r="150" spans="1:9" s="202" customFormat="1">
      <c r="A150" s="407">
        <v>43423</v>
      </c>
      <c r="B150" s="255" t="s">
        <v>161</v>
      </c>
      <c r="C150" s="228" t="s">
        <v>1298</v>
      </c>
      <c r="D150" s="253">
        <v>11.57</v>
      </c>
      <c r="E150" s="321" t="s">
        <v>1246</v>
      </c>
      <c r="F150" s="321" t="s">
        <v>150</v>
      </c>
      <c r="G150" s="253"/>
      <c r="H150" s="405"/>
      <c r="I150" s="284" t="s">
        <v>302</v>
      </c>
    </row>
    <row r="151" spans="1:9" s="202" customFormat="1">
      <c r="A151" s="408">
        <v>43434</v>
      </c>
      <c r="B151" s="252" t="s">
        <v>141</v>
      </c>
      <c r="C151" s="238" t="s">
        <v>1303</v>
      </c>
      <c r="D151" s="249">
        <v>113.67</v>
      </c>
      <c r="E151" s="322" t="s">
        <v>675</v>
      </c>
      <c r="F151" s="322" t="s">
        <v>166</v>
      </c>
      <c r="G151" s="249"/>
      <c r="H151" s="406"/>
      <c r="I151" s="285" t="s">
        <v>302</v>
      </c>
    </row>
    <row r="152" spans="1:9" s="202" customFormat="1">
      <c r="A152" s="408" t="s">
        <v>1572</v>
      </c>
      <c r="B152" s="252" t="s">
        <v>141</v>
      </c>
      <c r="C152" s="238" t="s">
        <v>1308</v>
      </c>
      <c r="D152" s="249">
        <f>20.5+405.44+10+247.45</f>
        <v>683.39</v>
      </c>
      <c r="E152" s="322" t="s">
        <v>146</v>
      </c>
      <c r="F152" s="322" t="s">
        <v>1309</v>
      </c>
      <c r="G152" s="249"/>
      <c r="H152" s="406"/>
      <c r="I152" s="284" t="s">
        <v>307</v>
      </c>
    </row>
    <row r="153" spans="1:9" s="202" customFormat="1">
      <c r="A153" s="408" t="s">
        <v>1572</v>
      </c>
      <c r="B153" s="252" t="s">
        <v>161</v>
      </c>
      <c r="C153" s="238" t="s">
        <v>1308</v>
      </c>
      <c r="D153" s="740">
        <v>100.87</v>
      </c>
      <c r="E153" s="322" t="s">
        <v>151</v>
      </c>
      <c r="F153" s="322" t="s">
        <v>662</v>
      </c>
      <c r="G153" s="347"/>
      <c r="H153" s="494"/>
      <c r="I153" s="284" t="s">
        <v>178</v>
      </c>
    </row>
    <row r="154" spans="1:9" s="239" customFormat="1">
      <c r="A154" s="408" t="s">
        <v>1317</v>
      </c>
      <c r="B154" s="252" t="s">
        <v>161</v>
      </c>
      <c r="C154" s="238" t="s">
        <v>672</v>
      </c>
      <c r="D154" s="249">
        <v>176.26</v>
      </c>
      <c r="E154" s="321" t="s">
        <v>148</v>
      </c>
      <c r="F154" s="322" t="s">
        <v>144</v>
      </c>
      <c r="G154" s="249"/>
      <c r="H154" s="406"/>
      <c r="I154" s="284" t="s">
        <v>245</v>
      </c>
    </row>
    <row r="155" spans="1:9" s="202" customFormat="1">
      <c r="A155" s="408">
        <v>43436</v>
      </c>
      <c r="B155" s="255" t="s">
        <v>161</v>
      </c>
      <c r="C155" s="739" t="s">
        <v>1575</v>
      </c>
      <c r="D155" s="253">
        <v>82.17</v>
      </c>
      <c r="E155" s="321" t="s">
        <v>1246</v>
      </c>
      <c r="F155" s="322" t="s">
        <v>144</v>
      </c>
      <c r="G155" s="253"/>
      <c r="H155" s="405"/>
      <c r="I155" s="284" t="s">
        <v>302</v>
      </c>
    </row>
    <row r="156" spans="1:9" s="202" customFormat="1">
      <c r="A156" s="407">
        <v>43437</v>
      </c>
      <c r="B156" s="255" t="s">
        <v>161</v>
      </c>
      <c r="C156" s="238" t="s">
        <v>1390</v>
      </c>
      <c r="D156" s="741">
        <v>22.61</v>
      </c>
      <c r="E156" s="250" t="s">
        <v>153</v>
      </c>
      <c r="F156" s="322" t="s">
        <v>144</v>
      </c>
      <c r="G156" s="253"/>
      <c r="H156" s="405"/>
      <c r="I156" s="284" t="s">
        <v>247</v>
      </c>
    </row>
    <row r="157" spans="1:9" s="202" customFormat="1">
      <c r="A157" s="408">
        <v>43437</v>
      </c>
      <c r="B157" s="255" t="s">
        <v>141</v>
      </c>
      <c r="C157" s="238" t="s">
        <v>1238</v>
      </c>
      <c r="D157" s="253">
        <v>138.26</v>
      </c>
      <c r="E157" s="321" t="s">
        <v>148</v>
      </c>
      <c r="F157" s="322" t="s">
        <v>154</v>
      </c>
      <c r="G157" s="253"/>
      <c r="H157" s="405"/>
      <c r="I157" s="285" t="s">
        <v>247</v>
      </c>
    </row>
    <row r="158" spans="1:9" s="202" customFormat="1">
      <c r="A158" s="408">
        <v>43437</v>
      </c>
      <c r="B158" s="252" t="s">
        <v>161</v>
      </c>
      <c r="C158" s="739" t="s">
        <v>1574</v>
      </c>
      <c r="D158" s="249">
        <v>39.04</v>
      </c>
      <c r="E158" s="321" t="s">
        <v>1246</v>
      </c>
      <c r="F158" s="322" t="s">
        <v>154</v>
      </c>
      <c r="G158" s="249"/>
      <c r="H158" s="406"/>
      <c r="I158" s="285" t="s">
        <v>247</v>
      </c>
    </row>
    <row r="159" spans="1:9" s="202" customFormat="1">
      <c r="A159" s="742" t="s">
        <v>1299</v>
      </c>
      <c r="B159" s="255" t="s">
        <v>161</v>
      </c>
      <c r="C159" s="739" t="s">
        <v>1576</v>
      </c>
      <c r="D159" s="253">
        <v>76.349999999999994</v>
      </c>
      <c r="E159" s="321" t="s">
        <v>1246</v>
      </c>
      <c r="F159" s="322" t="s">
        <v>143</v>
      </c>
      <c r="G159" s="253"/>
      <c r="H159" s="405"/>
      <c r="I159" s="285" t="s">
        <v>302</v>
      </c>
    </row>
    <row r="160" spans="1:9" s="202" customFormat="1">
      <c r="A160" s="742" t="s">
        <v>1573</v>
      </c>
      <c r="B160" s="255" t="s">
        <v>141</v>
      </c>
      <c r="C160" s="238" t="s">
        <v>1307</v>
      </c>
      <c r="D160" s="253">
        <v>160</v>
      </c>
      <c r="E160" s="321" t="s">
        <v>148</v>
      </c>
      <c r="F160" s="322" t="s">
        <v>143</v>
      </c>
      <c r="G160" s="253"/>
      <c r="H160" s="405"/>
      <c r="I160" s="285" t="s">
        <v>302</v>
      </c>
    </row>
    <row r="161" spans="1:9" s="202" customFormat="1">
      <c r="A161" s="407">
        <v>43439</v>
      </c>
      <c r="B161" s="255" t="s">
        <v>161</v>
      </c>
      <c r="C161" s="238" t="s">
        <v>1314</v>
      </c>
      <c r="D161" s="743">
        <v>8.6999999999999993</v>
      </c>
      <c r="E161" s="744" t="s">
        <v>153</v>
      </c>
      <c r="F161" s="322" t="s">
        <v>143</v>
      </c>
      <c r="G161" s="249"/>
      <c r="H161" s="406"/>
      <c r="I161" s="285" t="s">
        <v>247</v>
      </c>
    </row>
    <row r="162" spans="1:9" s="202" customFormat="1">
      <c r="A162" s="407">
        <v>43439</v>
      </c>
      <c r="B162" s="252" t="s">
        <v>161</v>
      </c>
      <c r="C162" s="238" t="s">
        <v>1577</v>
      </c>
      <c r="D162" s="249">
        <v>74.78</v>
      </c>
      <c r="E162" s="321" t="s">
        <v>1246</v>
      </c>
      <c r="F162" s="322" t="s">
        <v>143</v>
      </c>
      <c r="G162" s="249"/>
      <c r="H162" s="406"/>
      <c r="I162" s="284" t="s">
        <v>247</v>
      </c>
    </row>
    <row r="163" spans="1:9" s="202" customFormat="1">
      <c r="A163" s="408" t="s">
        <v>1294</v>
      </c>
      <c r="B163" s="252" t="s">
        <v>141</v>
      </c>
      <c r="C163" s="238" t="s">
        <v>1295</v>
      </c>
      <c r="D163" s="249">
        <f>366.04+10+12.5</f>
        <v>388.54</v>
      </c>
      <c r="E163" s="322" t="s">
        <v>146</v>
      </c>
      <c r="F163" s="322" t="s">
        <v>147</v>
      </c>
      <c r="G163" s="249"/>
      <c r="H163" s="406"/>
      <c r="I163" s="284" t="s">
        <v>302</v>
      </c>
    </row>
    <row r="164" spans="1:9" s="202" customFormat="1">
      <c r="A164" s="408" t="s">
        <v>1294</v>
      </c>
      <c r="B164" s="255" t="s">
        <v>161</v>
      </c>
      <c r="C164" s="238" t="s">
        <v>1295</v>
      </c>
      <c r="D164" s="253">
        <v>41.74</v>
      </c>
      <c r="E164" s="322" t="s">
        <v>151</v>
      </c>
      <c r="F164" s="321" t="s">
        <v>662</v>
      </c>
      <c r="G164" s="253"/>
      <c r="H164" s="405"/>
      <c r="I164" s="284" t="s">
        <v>178</v>
      </c>
    </row>
    <row r="165" spans="1:9" s="202" customFormat="1">
      <c r="A165" s="407">
        <v>43446</v>
      </c>
      <c r="B165" s="255" t="s">
        <v>161</v>
      </c>
      <c r="C165" s="238" t="s">
        <v>1578</v>
      </c>
      <c r="D165" s="253">
        <v>47.83</v>
      </c>
      <c r="E165" s="321" t="s">
        <v>1246</v>
      </c>
      <c r="F165" s="321" t="s">
        <v>147</v>
      </c>
      <c r="G165" s="253"/>
      <c r="H165" s="405"/>
      <c r="I165" s="285" t="s">
        <v>245</v>
      </c>
    </row>
    <row r="166" spans="1:9" s="202" customFormat="1">
      <c r="A166" s="497" t="s">
        <v>1289</v>
      </c>
      <c r="B166" s="252" t="s">
        <v>141</v>
      </c>
      <c r="C166" s="238" t="s">
        <v>1288</v>
      </c>
      <c r="D166" s="249">
        <f>315.35+12.5</f>
        <v>327.85</v>
      </c>
      <c r="E166" s="322" t="s">
        <v>146</v>
      </c>
      <c r="F166" s="322" t="s">
        <v>145</v>
      </c>
      <c r="G166" s="249"/>
      <c r="H166" s="406"/>
      <c r="I166" s="285" t="s">
        <v>302</v>
      </c>
    </row>
    <row r="167" spans="1:9" s="4" customFormat="1" ht="15" customHeight="1">
      <c r="A167" s="472"/>
      <c r="B167" s="473"/>
      <c r="C167" s="395"/>
      <c r="D167" s="475">
        <f>SUM(D104:D166)</f>
        <v>11424.100000000006</v>
      </c>
      <c r="E167" s="498" t="s">
        <v>86</v>
      </c>
      <c r="F167" s="398"/>
      <c r="G167" s="415"/>
      <c r="H167" s="499"/>
      <c r="I167" s="97"/>
    </row>
    <row r="168" spans="1:9" s="49" customFormat="1" ht="21">
      <c r="A168" s="1023" t="s">
        <v>76</v>
      </c>
      <c r="B168" s="1024"/>
      <c r="C168" s="1024"/>
      <c r="D168" s="1024"/>
      <c r="E168" s="1024"/>
      <c r="F168" s="1024"/>
      <c r="G168" s="1024"/>
      <c r="H168" s="1025"/>
      <c r="I168" s="485"/>
    </row>
    <row r="169" spans="1:9" s="46" customFormat="1" ht="18.75" customHeight="1">
      <c r="A169" s="1026" t="s">
        <v>78</v>
      </c>
      <c r="B169" s="1027"/>
      <c r="C169" s="1027"/>
      <c r="D169" s="1027"/>
      <c r="E169" s="1027"/>
      <c r="F169" s="1027"/>
      <c r="G169" s="1027"/>
      <c r="H169" s="1028"/>
      <c r="I169" s="485"/>
    </row>
    <row r="170" spans="1:9" s="202" customFormat="1">
      <c r="A170" s="419">
        <v>43281</v>
      </c>
      <c r="B170" s="401" t="s">
        <v>141</v>
      </c>
      <c r="C170" s="501" t="s">
        <v>281</v>
      </c>
      <c r="D170" s="389">
        <v>27826.25</v>
      </c>
      <c r="E170" s="387"/>
      <c r="F170" s="387"/>
      <c r="G170" s="387"/>
      <c r="H170" s="390"/>
      <c r="I170" s="282" t="s">
        <v>280</v>
      </c>
    </row>
    <row r="171" spans="1:9" s="202" customFormat="1">
      <c r="A171" s="391">
        <v>43308</v>
      </c>
      <c r="B171" s="214" t="s">
        <v>141</v>
      </c>
      <c r="C171" s="238" t="s">
        <v>678</v>
      </c>
      <c r="D171" s="204">
        <v>15248.1</v>
      </c>
      <c r="E171" s="211"/>
      <c r="F171" s="239" t="s">
        <v>4</v>
      </c>
      <c r="G171" s="211"/>
      <c r="H171" s="392"/>
      <c r="I171" s="283" t="s">
        <v>314</v>
      </c>
    </row>
    <row r="172" spans="1:9" s="202" customFormat="1">
      <c r="A172" s="470" t="s">
        <v>1322</v>
      </c>
      <c r="B172" s="214" t="s">
        <v>161</v>
      </c>
      <c r="C172" s="228" t="s">
        <v>1323</v>
      </c>
      <c r="D172" s="201">
        <v>26.36</v>
      </c>
      <c r="E172" s="211"/>
      <c r="F172" s="211"/>
      <c r="G172" s="211"/>
      <c r="H172" s="392"/>
      <c r="I172" s="282" t="s">
        <v>180</v>
      </c>
    </row>
    <row r="173" spans="1:9" s="202" customFormat="1">
      <c r="A173" s="462" t="s">
        <v>1321</v>
      </c>
      <c r="B173" s="214" t="s">
        <v>161</v>
      </c>
      <c r="C173" s="228" t="s">
        <v>1323</v>
      </c>
      <c r="D173" s="204">
        <v>3.47</v>
      </c>
      <c r="E173" s="211"/>
      <c r="F173" s="211"/>
      <c r="G173" s="211"/>
      <c r="H173" s="392"/>
      <c r="I173" s="283" t="s">
        <v>297</v>
      </c>
    </row>
    <row r="174" spans="1:9" s="251" customFormat="1" ht="15" customHeight="1">
      <c r="A174" s="407">
        <v>43320</v>
      </c>
      <c r="B174" s="214" t="s">
        <v>141</v>
      </c>
      <c r="C174" s="228" t="s">
        <v>1251</v>
      </c>
      <c r="D174" s="342">
        <v>235.89</v>
      </c>
      <c r="E174" s="214"/>
      <c r="F174" s="214"/>
      <c r="G174" s="214"/>
      <c r="H174" s="502"/>
      <c r="I174" s="285" t="s">
        <v>180</v>
      </c>
    </row>
    <row r="175" spans="1:9" s="202" customFormat="1">
      <c r="A175" s="462" t="s">
        <v>506</v>
      </c>
      <c r="B175" s="214" t="s">
        <v>141</v>
      </c>
      <c r="C175" s="203" t="s">
        <v>269</v>
      </c>
      <c r="D175" s="204">
        <v>12.5</v>
      </c>
      <c r="E175" s="211"/>
      <c r="F175" s="211"/>
      <c r="G175" s="211"/>
      <c r="H175" s="392"/>
      <c r="I175" s="283" t="s">
        <v>178</v>
      </c>
    </row>
    <row r="176" spans="1:9" s="202" customFormat="1">
      <c r="A176" s="462" t="s">
        <v>506</v>
      </c>
      <c r="B176" s="214" t="s">
        <v>141</v>
      </c>
      <c r="C176" s="200" t="s">
        <v>271</v>
      </c>
      <c r="D176" s="201">
        <v>210.9</v>
      </c>
      <c r="E176" s="211"/>
      <c r="F176" s="211"/>
      <c r="G176" s="211"/>
      <c r="H176" s="392"/>
      <c r="I176" s="282" t="s">
        <v>178</v>
      </c>
    </row>
    <row r="177" spans="1:9" s="225" customFormat="1">
      <c r="A177" s="461">
        <v>43434</v>
      </c>
      <c r="B177" s="252" t="s">
        <v>141</v>
      </c>
      <c r="C177" s="238" t="s">
        <v>1366</v>
      </c>
      <c r="D177" s="249">
        <v>40.659999999999997</v>
      </c>
      <c r="E177" s="224"/>
      <c r="F177" s="224"/>
      <c r="G177" s="224"/>
      <c r="H177" s="503"/>
      <c r="I177" s="487" t="s">
        <v>302</v>
      </c>
    </row>
    <row r="178" spans="1:9" s="225" customFormat="1">
      <c r="A178" s="458">
        <v>43434</v>
      </c>
      <c r="B178" s="255" t="s">
        <v>141</v>
      </c>
      <c r="C178" s="238" t="s">
        <v>1363</v>
      </c>
      <c r="D178" s="253">
        <v>47.24</v>
      </c>
      <c r="E178" s="267"/>
      <c r="F178" s="267"/>
      <c r="G178" s="267"/>
      <c r="H178" s="504"/>
      <c r="I178" s="488" t="s">
        <v>302</v>
      </c>
    </row>
    <row r="179" spans="1:9" s="225" customFormat="1">
      <c r="A179" s="461">
        <v>43434</v>
      </c>
      <c r="B179" s="252" t="s">
        <v>141</v>
      </c>
      <c r="C179" s="238" t="s">
        <v>1365</v>
      </c>
      <c r="D179" s="249">
        <v>31.18</v>
      </c>
      <c r="E179" s="224"/>
      <c r="F179" s="224"/>
      <c r="G179" s="224"/>
      <c r="H179" s="503"/>
      <c r="I179" s="487" t="s">
        <v>302</v>
      </c>
    </row>
    <row r="180" spans="1:9" s="225" customFormat="1">
      <c r="A180" s="458">
        <v>43434</v>
      </c>
      <c r="B180" s="255" t="s">
        <v>141</v>
      </c>
      <c r="C180" s="238" t="s">
        <v>1364</v>
      </c>
      <c r="D180" s="253">
        <v>35.68</v>
      </c>
      <c r="E180" s="267"/>
      <c r="F180" s="267"/>
      <c r="G180" s="267"/>
      <c r="H180" s="504"/>
      <c r="I180" s="488" t="s">
        <v>302</v>
      </c>
    </row>
    <row r="181" spans="1:9" s="202" customFormat="1">
      <c r="A181" s="458">
        <v>43415</v>
      </c>
      <c r="B181" s="255" t="s">
        <v>141</v>
      </c>
      <c r="C181" s="228" t="s">
        <v>822</v>
      </c>
      <c r="D181" s="253">
        <v>345.59</v>
      </c>
      <c r="E181" s="253"/>
      <c r="F181" s="253"/>
      <c r="G181" s="253"/>
      <c r="H181" s="405"/>
      <c r="I181" s="285" t="s">
        <v>178</v>
      </c>
    </row>
    <row r="182" spans="1:9" s="202" customFormat="1">
      <c r="A182" s="461">
        <v>43415</v>
      </c>
      <c r="B182" s="252" t="s">
        <v>141</v>
      </c>
      <c r="C182" s="238" t="s">
        <v>826</v>
      </c>
      <c r="D182" s="249">
        <v>12.5</v>
      </c>
      <c r="E182" s="249"/>
      <c r="F182" s="249"/>
      <c r="G182" s="249"/>
      <c r="H182" s="406"/>
      <c r="I182" s="284" t="s">
        <v>178</v>
      </c>
    </row>
    <row r="183" spans="1:9" s="202" customFormat="1">
      <c r="A183" s="468">
        <v>43310</v>
      </c>
      <c r="B183" s="214" t="s">
        <v>141</v>
      </c>
      <c r="C183" s="228" t="s">
        <v>1332</v>
      </c>
      <c r="D183" s="201">
        <v>6851.25</v>
      </c>
      <c r="E183" s="211"/>
      <c r="F183" s="211"/>
      <c r="G183" s="211"/>
      <c r="H183" s="392"/>
      <c r="I183" s="282" t="s">
        <v>173</v>
      </c>
    </row>
    <row r="184" spans="1:9" s="202" customFormat="1">
      <c r="A184" s="469">
        <v>43310</v>
      </c>
      <c r="B184" s="214" t="s">
        <v>141</v>
      </c>
      <c r="C184" s="228" t="s">
        <v>1332</v>
      </c>
      <c r="D184" s="204">
        <v>140.32</v>
      </c>
      <c r="E184" s="211"/>
      <c r="F184" s="211"/>
      <c r="G184" s="211"/>
      <c r="H184" s="392"/>
      <c r="I184" s="283" t="s">
        <v>362</v>
      </c>
    </row>
    <row r="185" spans="1:9" s="202" customFormat="1">
      <c r="A185" s="468">
        <v>43310</v>
      </c>
      <c r="B185" s="214" t="s">
        <v>141</v>
      </c>
      <c r="C185" s="228" t="s">
        <v>1332</v>
      </c>
      <c r="D185" s="201">
        <v>1740.14</v>
      </c>
      <c r="E185" s="211"/>
      <c r="F185" s="211"/>
      <c r="G185" s="211"/>
      <c r="H185" s="392"/>
      <c r="I185" s="282" t="s">
        <v>173</v>
      </c>
    </row>
    <row r="186" spans="1:9" s="202" customFormat="1">
      <c r="A186" s="469">
        <v>43310</v>
      </c>
      <c r="B186" s="214" t="s">
        <v>141</v>
      </c>
      <c r="C186" s="228" t="s">
        <v>1332</v>
      </c>
      <c r="D186" s="204">
        <v>247.5</v>
      </c>
      <c r="E186" s="211"/>
      <c r="F186" s="211"/>
      <c r="G186" s="211"/>
      <c r="H186" s="392"/>
      <c r="I186" s="283" t="s">
        <v>173</v>
      </c>
    </row>
    <row r="187" spans="1:9" s="202" customFormat="1">
      <c r="A187" s="468">
        <v>43310</v>
      </c>
      <c r="B187" s="214" t="s">
        <v>141</v>
      </c>
      <c r="C187" s="228" t="s">
        <v>1332</v>
      </c>
      <c r="D187" s="201">
        <v>156.22</v>
      </c>
      <c r="E187" s="211"/>
      <c r="F187" s="211"/>
      <c r="G187" s="211"/>
      <c r="H187" s="392"/>
      <c r="I187" s="282" t="s">
        <v>173</v>
      </c>
    </row>
    <row r="188" spans="1:9" s="202" customFormat="1">
      <c r="A188" s="468">
        <v>43327</v>
      </c>
      <c r="B188" s="214" t="s">
        <v>141</v>
      </c>
      <c r="C188" s="228" t="s">
        <v>1326</v>
      </c>
      <c r="D188" s="201">
        <v>233</v>
      </c>
      <c r="E188" s="211"/>
      <c r="F188" s="211"/>
      <c r="G188" s="211"/>
      <c r="H188" s="392"/>
      <c r="I188" s="282" t="s">
        <v>255</v>
      </c>
    </row>
    <row r="189" spans="1:9" s="202" customFormat="1">
      <c r="A189" s="468">
        <v>43332</v>
      </c>
      <c r="B189" s="214"/>
      <c r="C189" s="228" t="s">
        <v>1325</v>
      </c>
      <c r="D189" s="201">
        <v>35.44</v>
      </c>
      <c r="E189" s="211"/>
      <c r="F189" s="211"/>
      <c r="G189" s="211"/>
      <c r="H189" s="392"/>
      <c r="I189" s="282" t="s">
        <v>212</v>
      </c>
    </row>
    <row r="190" spans="1:9" s="202" customFormat="1">
      <c r="A190" s="469">
        <v>43362</v>
      </c>
      <c r="B190" s="214"/>
      <c r="C190" s="238" t="s">
        <v>1328</v>
      </c>
      <c r="D190" s="204">
        <v>33.11</v>
      </c>
      <c r="E190" s="211"/>
      <c r="F190" s="211"/>
      <c r="G190" s="211"/>
      <c r="H190" s="392"/>
      <c r="I190" s="283" t="s">
        <v>212</v>
      </c>
    </row>
    <row r="191" spans="1:9" s="202" customFormat="1">
      <c r="A191" s="468">
        <v>43362</v>
      </c>
      <c r="B191" s="214"/>
      <c r="C191" s="228" t="s">
        <v>1329</v>
      </c>
      <c r="D191" s="201">
        <v>33.11</v>
      </c>
      <c r="E191" s="211"/>
      <c r="F191" s="211"/>
      <c r="G191" s="211"/>
      <c r="H191" s="392"/>
      <c r="I191" s="282" t="s">
        <v>212</v>
      </c>
    </row>
    <row r="192" spans="1:9" s="202" customFormat="1" ht="15" customHeight="1">
      <c r="A192" s="468">
        <v>43366</v>
      </c>
      <c r="B192" s="214" t="s">
        <v>141</v>
      </c>
      <c r="C192" s="228" t="s">
        <v>1333</v>
      </c>
      <c r="D192" s="201">
        <v>121.04</v>
      </c>
      <c r="E192" s="211"/>
      <c r="F192" s="211"/>
      <c r="G192" s="211"/>
      <c r="H192" s="392"/>
      <c r="I192" s="282" t="s">
        <v>362</v>
      </c>
    </row>
    <row r="193" spans="1:9" s="202" customFormat="1" ht="15" customHeight="1">
      <c r="A193" s="469">
        <v>43366</v>
      </c>
      <c r="B193" s="214" t="s">
        <v>141</v>
      </c>
      <c r="C193" s="228" t="s">
        <v>1332</v>
      </c>
      <c r="D193" s="204">
        <v>10.88</v>
      </c>
      <c r="E193" s="211"/>
      <c r="F193" s="211"/>
      <c r="G193" s="211"/>
      <c r="H193" s="392"/>
      <c r="I193" s="283" t="s">
        <v>362</v>
      </c>
    </row>
    <row r="194" spans="1:9" s="202" customFormat="1" ht="15" customHeight="1">
      <c r="A194" s="468">
        <v>43366</v>
      </c>
      <c r="B194" s="214" t="s">
        <v>141</v>
      </c>
      <c r="C194" s="228" t="s">
        <v>1332</v>
      </c>
      <c r="D194" s="201">
        <v>30</v>
      </c>
      <c r="E194" s="211"/>
      <c r="F194" s="211"/>
      <c r="G194" s="211"/>
      <c r="H194" s="392"/>
      <c r="I194" s="282" t="s">
        <v>212</v>
      </c>
    </row>
    <row r="195" spans="1:9" s="202" customFormat="1" ht="15" customHeight="1">
      <c r="A195" s="468">
        <v>43368</v>
      </c>
      <c r="B195" s="214" t="s">
        <v>161</v>
      </c>
      <c r="C195" s="228" t="s">
        <v>1334</v>
      </c>
      <c r="D195" s="201">
        <v>164.63</v>
      </c>
      <c r="E195" s="211"/>
      <c r="F195" s="211"/>
      <c r="G195" s="211"/>
      <c r="H195" s="392"/>
      <c r="I195" s="282" t="s">
        <v>212</v>
      </c>
    </row>
    <row r="196" spans="1:9" s="202" customFormat="1" ht="15" customHeight="1">
      <c r="A196" s="469">
        <v>43368</v>
      </c>
      <c r="B196" s="214" t="s">
        <v>161</v>
      </c>
      <c r="C196" s="238" t="s">
        <v>1335</v>
      </c>
      <c r="D196" s="204">
        <v>17.61</v>
      </c>
      <c r="E196" s="211"/>
      <c r="F196" s="211"/>
      <c r="G196" s="211"/>
      <c r="H196" s="392"/>
      <c r="I196" s="283" t="s">
        <v>302</v>
      </c>
    </row>
    <row r="197" spans="1:9" s="202" customFormat="1" ht="15" customHeight="1">
      <c r="A197" s="468">
        <v>43368</v>
      </c>
      <c r="B197" s="214" t="s">
        <v>161</v>
      </c>
      <c r="C197" s="228" t="s">
        <v>1336</v>
      </c>
      <c r="D197" s="201">
        <v>62.06</v>
      </c>
      <c r="E197" s="211"/>
      <c r="F197" s="211"/>
      <c r="G197" s="211"/>
      <c r="H197" s="392"/>
      <c r="I197" s="282" t="s">
        <v>212</v>
      </c>
    </row>
    <row r="198" spans="1:9" s="202" customFormat="1" ht="15" customHeight="1">
      <c r="A198" s="469">
        <v>43368</v>
      </c>
      <c r="B198" s="214" t="s">
        <v>161</v>
      </c>
      <c r="C198" s="238" t="s">
        <v>1337</v>
      </c>
      <c r="D198" s="204">
        <v>1277.47</v>
      </c>
      <c r="E198" s="211"/>
      <c r="F198" s="211"/>
      <c r="G198" s="211"/>
      <c r="H198" s="392"/>
      <c r="I198" s="283" t="s">
        <v>212</v>
      </c>
    </row>
    <row r="199" spans="1:9" s="202" customFormat="1" ht="15" customHeight="1">
      <c r="A199" s="462">
        <v>43457</v>
      </c>
      <c r="B199" s="214" t="s">
        <v>141</v>
      </c>
      <c r="C199" s="236" t="s">
        <v>1567</v>
      </c>
      <c r="D199" s="204">
        <v>30</v>
      </c>
      <c r="F199" s="211"/>
      <c r="G199" s="211"/>
      <c r="H199" s="392"/>
      <c r="I199" s="283"/>
    </row>
    <row r="200" spans="1:9" s="202" customFormat="1" ht="15" customHeight="1">
      <c r="A200" s="462">
        <v>43457</v>
      </c>
      <c r="B200" s="214" t="s">
        <v>141</v>
      </c>
      <c r="C200" s="236" t="s">
        <v>1567</v>
      </c>
      <c r="D200" s="204">
        <v>104.91</v>
      </c>
      <c r="F200" s="211"/>
      <c r="G200" s="211"/>
      <c r="H200" s="392"/>
      <c r="I200" s="283"/>
    </row>
    <row r="201" spans="1:9" s="202" customFormat="1" ht="15" customHeight="1">
      <c r="A201" s="462">
        <v>43465</v>
      </c>
      <c r="B201" s="214" t="s">
        <v>141</v>
      </c>
      <c r="C201" s="236" t="s">
        <v>1567</v>
      </c>
      <c r="D201" s="204">
        <v>2467.1999999999998</v>
      </c>
      <c r="F201" s="211"/>
      <c r="G201" s="211"/>
      <c r="H201" s="392"/>
      <c r="I201" s="283"/>
    </row>
    <row r="202" spans="1:9" s="202" customFormat="1">
      <c r="A202" s="469">
        <v>43368</v>
      </c>
      <c r="B202" s="214"/>
      <c r="C202" s="238" t="s">
        <v>1331</v>
      </c>
      <c r="D202" s="204">
        <v>-156.22</v>
      </c>
      <c r="E202" s="211"/>
      <c r="F202" s="211"/>
      <c r="G202" s="211"/>
      <c r="H202" s="392"/>
      <c r="I202" s="283" t="s">
        <v>173</v>
      </c>
    </row>
    <row r="203" spans="1:9" s="202" customFormat="1" ht="15" customHeight="1">
      <c r="A203" s="462" t="s">
        <v>1341</v>
      </c>
      <c r="B203" s="214" t="s">
        <v>141</v>
      </c>
      <c r="C203" s="238" t="s">
        <v>1499</v>
      </c>
      <c r="D203" s="204">
        <v>150</v>
      </c>
      <c r="E203" s="211"/>
      <c r="F203" s="211"/>
      <c r="G203" s="211"/>
      <c r="H203" s="392"/>
      <c r="I203" s="283" t="s">
        <v>232</v>
      </c>
    </row>
    <row r="204" spans="1:9" s="202" customFormat="1" ht="15" customHeight="1">
      <c r="A204" s="505">
        <v>43360</v>
      </c>
      <c r="B204" s="465" t="s">
        <v>161</v>
      </c>
      <c r="C204" s="232" t="s">
        <v>1500</v>
      </c>
      <c r="D204" s="466">
        <v>6.37</v>
      </c>
      <c r="E204" s="211"/>
      <c r="F204" s="211"/>
      <c r="G204" s="211" t="s">
        <v>4</v>
      </c>
      <c r="H204" s="392"/>
      <c r="I204" s="283" t="s">
        <v>412</v>
      </c>
    </row>
    <row r="205" spans="1:9" s="202" customFormat="1">
      <c r="A205" s="462" t="s">
        <v>1342</v>
      </c>
      <c r="B205" s="214" t="s">
        <v>141</v>
      </c>
      <c r="C205" s="238" t="s">
        <v>1343</v>
      </c>
      <c r="D205" s="204">
        <v>1585.45</v>
      </c>
      <c r="E205" s="211"/>
      <c r="F205" s="211"/>
      <c r="G205" s="211"/>
      <c r="H205" s="392"/>
      <c r="I205" s="283" t="s">
        <v>240</v>
      </c>
    </row>
    <row r="206" spans="1:9" s="202" customFormat="1">
      <c r="A206" s="462" t="s">
        <v>1342</v>
      </c>
      <c r="B206" s="252" t="s">
        <v>141</v>
      </c>
      <c r="C206" s="238" t="s">
        <v>1344</v>
      </c>
      <c r="D206" s="249">
        <v>530.21</v>
      </c>
      <c r="E206" s="249"/>
      <c r="F206" s="249"/>
      <c r="G206" s="249"/>
      <c r="H206" s="406"/>
      <c r="I206" s="284" t="s">
        <v>240</v>
      </c>
    </row>
    <row r="207" spans="1:9" s="202" customFormat="1">
      <c r="A207" s="462" t="s">
        <v>1342</v>
      </c>
      <c r="B207" s="252" t="s">
        <v>141</v>
      </c>
      <c r="C207" s="238" t="s">
        <v>969</v>
      </c>
      <c r="D207" s="249">
        <v>10.37</v>
      </c>
      <c r="E207" s="249"/>
      <c r="F207" s="249"/>
      <c r="G207" s="249"/>
      <c r="H207" s="406"/>
      <c r="I207" s="284" t="s">
        <v>173</v>
      </c>
    </row>
    <row r="208" spans="1:9" s="202" customFormat="1">
      <c r="A208" s="462" t="s">
        <v>1342</v>
      </c>
      <c r="B208" s="252" t="s">
        <v>141</v>
      </c>
      <c r="C208" s="238" t="s">
        <v>980</v>
      </c>
      <c r="D208" s="249">
        <v>179.79</v>
      </c>
      <c r="E208" s="249"/>
      <c r="F208" s="249"/>
      <c r="G208" s="249"/>
      <c r="H208" s="406"/>
      <c r="I208" s="284" t="s">
        <v>173</v>
      </c>
    </row>
    <row r="209" spans="1:9" s="202" customFormat="1">
      <c r="A209" s="462" t="s">
        <v>1342</v>
      </c>
      <c r="B209" s="255" t="s">
        <v>161</v>
      </c>
      <c r="C209" s="228" t="s">
        <v>902</v>
      </c>
      <c r="D209" s="253">
        <v>18.34</v>
      </c>
      <c r="E209" s="253"/>
      <c r="F209" s="253"/>
      <c r="G209" s="253"/>
      <c r="H209" s="405"/>
      <c r="I209" s="285" t="s">
        <v>245</v>
      </c>
    </row>
    <row r="210" spans="1:9" s="202" customFormat="1">
      <c r="A210" s="462" t="s">
        <v>1342</v>
      </c>
      <c r="B210" s="252" t="s">
        <v>161</v>
      </c>
      <c r="C210" s="238" t="s">
        <v>918</v>
      </c>
      <c r="D210" s="249">
        <v>-7.25</v>
      </c>
      <c r="E210" s="249"/>
      <c r="F210" s="249"/>
      <c r="G210" s="249"/>
      <c r="H210" s="406"/>
      <c r="I210" s="284" t="s">
        <v>245</v>
      </c>
    </row>
    <row r="211" spans="1:9" s="202" customFormat="1">
      <c r="A211" s="462" t="s">
        <v>1342</v>
      </c>
      <c r="B211" s="255" t="s">
        <v>141</v>
      </c>
      <c r="C211" s="228" t="s">
        <v>969</v>
      </c>
      <c r="D211" s="253">
        <v>6.52</v>
      </c>
      <c r="E211" s="253"/>
      <c r="F211" s="253"/>
      <c r="G211" s="253"/>
      <c r="H211" s="405"/>
      <c r="I211" s="285" t="s">
        <v>323</v>
      </c>
    </row>
    <row r="212" spans="1:9" s="202" customFormat="1">
      <c r="A212" s="462" t="s">
        <v>1342</v>
      </c>
      <c r="B212" s="255" t="s">
        <v>141</v>
      </c>
      <c r="C212" s="228" t="s">
        <v>986</v>
      </c>
      <c r="D212" s="253">
        <v>-33</v>
      </c>
      <c r="E212" s="253"/>
      <c r="F212" s="253"/>
      <c r="G212" s="253"/>
      <c r="H212" s="405"/>
      <c r="I212" s="285" t="s">
        <v>173</v>
      </c>
    </row>
    <row r="213" spans="1:9" s="202" customFormat="1">
      <c r="A213" s="462" t="s">
        <v>1342</v>
      </c>
      <c r="B213" s="255" t="s">
        <v>161</v>
      </c>
      <c r="C213" s="228" t="s">
        <v>1012</v>
      </c>
      <c r="D213" s="253">
        <v>15.86</v>
      </c>
      <c r="E213" s="253"/>
      <c r="F213" s="253"/>
      <c r="G213" s="253"/>
      <c r="H213" s="405"/>
      <c r="I213" s="285" t="s">
        <v>993</v>
      </c>
    </row>
    <row r="214" spans="1:9" s="202" customFormat="1">
      <c r="A214" s="462" t="s">
        <v>1342</v>
      </c>
      <c r="B214" s="252" t="s">
        <v>161</v>
      </c>
      <c r="C214" s="238" t="s">
        <v>1014</v>
      </c>
      <c r="D214" s="249">
        <v>14.15</v>
      </c>
      <c r="E214" s="249"/>
      <c r="F214" s="249"/>
      <c r="G214" s="249"/>
      <c r="H214" s="406"/>
      <c r="I214" s="284" t="s">
        <v>993</v>
      </c>
    </row>
    <row r="215" spans="1:9" s="202" customFormat="1">
      <c r="A215" s="462" t="s">
        <v>1342</v>
      </c>
      <c r="B215" s="255" t="s">
        <v>161</v>
      </c>
      <c r="C215" s="228" t="s">
        <v>1027</v>
      </c>
      <c r="D215" s="253">
        <v>535.54999999999995</v>
      </c>
      <c r="E215" s="253"/>
      <c r="F215" s="253"/>
      <c r="G215" s="253"/>
      <c r="H215" s="405"/>
      <c r="I215" s="285" t="s">
        <v>212</v>
      </c>
    </row>
    <row r="216" spans="1:9" s="202" customFormat="1">
      <c r="A216" s="462" t="s">
        <v>1342</v>
      </c>
      <c r="B216" s="255" t="s">
        <v>161</v>
      </c>
      <c r="C216" s="716" t="s">
        <v>1548</v>
      </c>
      <c r="D216" s="253">
        <v>-40.25</v>
      </c>
      <c r="F216" s="253"/>
      <c r="G216" s="253"/>
      <c r="H216" s="405"/>
      <c r="I216" s="285"/>
    </row>
    <row r="217" spans="1:9" s="202" customFormat="1">
      <c r="A217" s="462" t="s">
        <v>1342</v>
      </c>
      <c r="B217" s="255" t="s">
        <v>141</v>
      </c>
      <c r="C217" s="228" t="s">
        <v>981</v>
      </c>
      <c r="D217" s="253">
        <v>4.87</v>
      </c>
      <c r="E217" s="253"/>
      <c r="F217" s="253"/>
      <c r="G217" s="253"/>
      <c r="H217" s="405"/>
      <c r="I217" s="285" t="s">
        <v>173</v>
      </c>
    </row>
    <row r="218" spans="1:9" s="202" customFormat="1">
      <c r="A218" s="462" t="s">
        <v>1342</v>
      </c>
      <c r="B218" s="252" t="s">
        <v>141</v>
      </c>
      <c r="C218" s="238" t="s">
        <v>982</v>
      </c>
      <c r="D218" s="249">
        <v>186.75</v>
      </c>
      <c r="E218" s="249"/>
      <c r="F218" s="249"/>
      <c r="G218" s="249"/>
      <c r="H218" s="406"/>
      <c r="I218" s="284" t="s">
        <v>173</v>
      </c>
    </row>
    <row r="219" spans="1:9" s="202" customFormat="1">
      <c r="A219" s="462" t="s">
        <v>1342</v>
      </c>
      <c r="B219" s="252" t="s">
        <v>141</v>
      </c>
      <c r="C219" s="238" t="s">
        <v>1033</v>
      </c>
      <c r="D219" s="249">
        <v>39.15</v>
      </c>
      <c r="E219" s="249"/>
      <c r="F219" s="249"/>
      <c r="G219" s="249"/>
      <c r="H219" s="406"/>
      <c r="I219" s="284" t="s">
        <v>255</v>
      </c>
    </row>
    <row r="220" spans="1:9" s="202" customFormat="1">
      <c r="A220" s="462" t="s">
        <v>1342</v>
      </c>
      <c r="B220" s="252" t="s">
        <v>161</v>
      </c>
      <c r="C220" s="238" t="s">
        <v>1376</v>
      </c>
      <c r="D220" s="249">
        <v>21.33</v>
      </c>
      <c r="E220" s="249"/>
      <c r="F220" s="249" t="s">
        <v>4</v>
      </c>
      <c r="G220" s="249" t="s">
        <v>4</v>
      </c>
      <c r="H220" s="406"/>
      <c r="I220" s="284" t="s">
        <v>302</v>
      </c>
    </row>
    <row r="221" spans="1:9" s="202" customFormat="1">
      <c r="A221" s="462" t="s">
        <v>1342</v>
      </c>
      <c r="B221" s="255" t="s">
        <v>161</v>
      </c>
      <c r="C221" s="228" t="s">
        <v>1371</v>
      </c>
      <c r="D221" s="253">
        <v>5.2</v>
      </c>
      <c r="E221" s="253"/>
      <c r="F221" s="253"/>
      <c r="G221" s="253"/>
      <c r="H221" s="405"/>
      <c r="I221" s="285" t="s">
        <v>993</v>
      </c>
    </row>
    <row r="222" spans="1:9" s="202" customFormat="1">
      <c r="A222" s="462" t="s">
        <v>1342</v>
      </c>
      <c r="B222" s="252" t="s">
        <v>161</v>
      </c>
      <c r="C222" s="238" t="s">
        <v>1372</v>
      </c>
      <c r="D222" s="249">
        <v>17.3</v>
      </c>
      <c r="E222" s="249"/>
      <c r="F222" s="249"/>
      <c r="G222" s="249"/>
      <c r="H222" s="406"/>
      <c r="I222" s="284" t="s">
        <v>993</v>
      </c>
    </row>
    <row r="223" spans="1:9" s="202" customFormat="1">
      <c r="A223" s="462" t="s">
        <v>1342</v>
      </c>
      <c r="B223" s="252" t="s">
        <v>161</v>
      </c>
      <c r="C223" s="238" t="s">
        <v>1373</v>
      </c>
      <c r="D223" s="249">
        <v>538.02</v>
      </c>
      <c r="E223" s="249"/>
      <c r="F223" s="249"/>
      <c r="G223" s="249"/>
      <c r="H223" s="406"/>
      <c r="I223" s="284" t="s">
        <v>212</v>
      </c>
    </row>
    <row r="224" spans="1:9" s="202" customFormat="1">
      <c r="A224" s="462" t="s">
        <v>1342</v>
      </c>
      <c r="B224" s="255" t="s">
        <v>161</v>
      </c>
      <c r="C224" s="228" t="s">
        <v>1374</v>
      </c>
      <c r="D224" s="253">
        <v>20.97</v>
      </c>
      <c r="E224" s="253"/>
      <c r="F224" s="253"/>
      <c r="G224" s="253"/>
      <c r="H224" s="405"/>
      <c r="I224" s="285" t="s">
        <v>212</v>
      </c>
    </row>
    <row r="225" spans="1:9" s="202" customFormat="1">
      <c r="A225" s="462" t="s">
        <v>1342</v>
      </c>
      <c r="B225" s="252" t="s">
        <v>161</v>
      </c>
      <c r="C225" s="238" t="s">
        <v>1375</v>
      </c>
      <c r="D225" s="249">
        <v>20.28</v>
      </c>
      <c r="E225" s="249"/>
      <c r="F225" s="249"/>
      <c r="G225" s="249"/>
      <c r="H225" s="406"/>
      <c r="I225" s="284" t="s">
        <v>212</v>
      </c>
    </row>
    <row r="226" spans="1:9" s="202" customFormat="1">
      <c r="A226" s="462" t="s">
        <v>1342</v>
      </c>
      <c r="B226" s="255" t="s">
        <v>141</v>
      </c>
      <c r="C226" s="228" t="s">
        <v>983</v>
      </c>
      <c r="D226" s="253">
        <v>4.87</v>
      </c>
      <c r="E226" s="253"/>
      <c r="F226" s="253"/>
      <c r="G226" s="253"/>
      <c r="H226" s="405"/>
      <c r="I226" s="285" t="s">
        <v>173</v>
      </c>
    </row>
    <row r="227" spans="1:9" s="202" customFormat="1">
      <c r="A227" s="462" t="s">
        <v>1342</v>
      </c>
      <c r="B227" s="252" t="s">
        <v>141</v>
      </c>
      <c r="C227" s="238" t="s">
        <v>984</v>
      </c>
      <c r="D227" s="249">
        <v>186.75</v>
      </c>
      <c r="E227" s="249"/>
      <c r="F227" s="249"/>
      <c r="G227" s="249"/>
      <c r="H227" s="406"/>
      <c r="I227" s="284" t="s">
        <v>173</v>
      </c>
    </row>
    <row r="228" spans="1:9" s="202" customFormat="1">
      <c r="A228" s="462" t="s">
        <v>1342</v>
      </c>
      <c r="B228" s="255" t="s">
        <v>141</v>
      </c>
      <c r="C228" s="228" t="s">
        <v>1033</v>
      </c>
      <c r="D228" s="253">
        <v>39.15</v>
      </c>
      <c r="E228" s="253"/>
      <c r="F228" s="253"/>
      <c r="G228" s="253"/>
      <c r="H228" s="405"/>
      <c r="I228" s="285" t="s">
        <v>255</v>
      </c>
    </row>
    <row r="229" spans="1:9" s="202" customFormat="1">
      <c r="A229" s="462" t="s">
        <v>1342</v>
      </c>
      <c r="B229" s="255" t="s">
        <v>141</v>
      </c>
      <c r="C229" s="228" t="s">
        <v>1041</v>
      </c>
      <c r="D229" s="253">
        <v>37.53</v>
      </c>
      <c r="E229" s="253"/>
      <c r="F229" s="253"/>
      <c r="G229" s="253"/>
      <c r="H229" s="405"/>
      <c r="I229" s="285" t="s">
        <v>255</v>
      </c>
    </row>
    <row r="230" spans="1:9" s="202" customFormat="1" ht="15" customHeight="1">
      <c r="A230" s="462" t="s">
        <v>1342</v>
      </c>
      <c r="B230" s="214" t="s">
        <v>141</v>
      </c>
      <c r="C230" s="200" t="s">
        <v>489</v>
      </c>
      <c r="D230" s="201">
        <v>10.37</v>
      </c>
      <c r="E230" s="211"/>
      <c r="F230" s="211"/>
      <c r="G230" s="211"/>
      <c r="H230" s="392"/>
      <c r="I230" s="282" t="s">
        <v>173</v>
      </c>
    </row>
    <row r="231" spans="1:9" s="202" customFormat="1" ht="15" customHeight="1">
      <c r="A231" s="462" t="s">
        <v>1342</v>
      </c>
      <c r="B231" s="214" t="s">
        <v>141</v>
      </c>
      <c r="C231" s="203" t="s">
        <v>491</v>
      </c>
      <c r="D231" s="204">
        <v>171.54</v>
      </c>
      <c r="E231" s="211"/>
      <c r="F231" s="211"/>
      <c r="G231" s="211"/>
      <c r="H231" s="392"/>
      <c r="I231" s="283" t="s">
        <v>173</v>
      </c>
    </row>
    <row r="232" spans="1:9" s="202" customFormat="1">
      <c r="A232" s="462" t="s">
        <v>1342</v>
      </c>
      <c r="B232" s="252" t="s">
        <v>161</v>
      </c>
      <c r="C232" s="238" t="s">
        <v>856</v>
      </c>
      <c r="D232" s="249">
        <v>14.3</v>
      </c>
      <c r="E232" s="249"/>
      <c r="F232" s="249"/>
      <c r="G232" s="249"/>
      <c r="H232" s="406"/>
      <c r="I232" s="284" t="s">
        <v>302</v>
      </c>
    </row>
    <row r="233" spans="1:9" s="202" customFormat="1">
      <c r="A233" s="462" t="s">
        <v>1342</v>
      </c>
      <c r="B233" s="255" t="s">
        <v>161</v>
      </c>
      <c r="C233" s="228" t="s">
        <v>858</v>
      </c>
      <c r="D233" s="253">
        <v>15.37</v>
      </c>
      <c r="E233" s="253"/>
      <c r="F233" s="253"/>
      <c r="G233" s="253"/>
      <c r="H233" s="405"/>
      <c r="I233" s="285" t="s">
        <v>302</v>
      </c>
    </row>
    <row r="234" spans="1:9" s="202" customFormat="1">
      <c r="A234" s="462" t="s">
        <v>1342</v>
      </c>
      <c r="B234" s="255" t="s">
        <v>161</v>
      </c>
      <c r="C234" s="228" t="s">
        <v>1021</v>
      </c>
      <c r="D234" s="253">
        <v>325.33999999999997</v>
      </c>
      <c r="E234" s="253"/>
      <c r="F234" s="253"/>
      <c r="G234" s="253"/>
      <c r="H234" s="405"/>
      <c r="I234" s="285" t="s">
        <v>212</v>
      </c>
    </row>
    <row r="235" spans="1:9" s="202" customFormat="1">
      <c r="A235" s="461">
        <v>43428</v>
      </c>
      <c r="B235" s="252" t="s">
        <v>141</v>
      </c>
      <c r="C235" s="238" t="s">
        <v>1339</v>
      </c>
      <c r="D235" s="249">
        <v>75.53</v>
      </c>
      <c r="E235" s="249"/>
      <c r="F235" s="249"/>
      <c r="G235" s="249"/>
      <c r="H235" s="406"/>
      <c r="I235" s="284" t="s">
        <v>178</v>
      </c>
    </row>
    <row r="236" spans="1:9" s="202" customFormat="1">
      <c r="A236" s="461">
        <v>43428</v>
      </c>
      <c r="B236" s="255" t="s">
        <v>141</v>
      </c>
      <c r="C236" s="238" t="s">
        <v>1339</v>
      </c>
      <c r="D236" s="253">
        <v>247.5</v>
      </c>
      <c r="E236" s="253"/>
      <c r="F236" s="253"/>
      <c r="G236" s="253"/>
      <c r="H236" s="405"/>
      <c r="I236" s="285" t="s">
        <v>173</v>
      </c>
    </row>
    <row r="237" spans="1:9" s="202" customFormat="1">
      <c r="A237" s="461">
        <v>43428</v>
      </c>
      <c r="B237" s="252" t="s">
        <v>141</v>
      </c>
      <c r="C237" s="238" t="s">
        <v>1339</v>
      </c>
      <c r="D237" s="249">
        <v>2181.4499999999998</v>
      </c>
      <c r="E237" s="249"/>
      <c r="F237" s="249"/>
      <c r="G237" s="249"/>
      <c r="H237" s="406"/>
      <c r="I237" s="284" t="s">
        <v>173</v>
      </c>
    </row>
    <row r="238" spans="1:9" s="202" customFormat="1">
      <c r="A238" s="462" t="s">
        <v>1340</v>
      </c>
      <c r="B238" s="252" t="s">
        <v>161</v>
      </c>
      <c r="C238" s="238" t="s">
        <v>1338</v>
      </c>
      <c r="D238" s="249">
        <v>15.59</v>
      </c>
      <c r="E238" s="249"/>
      <c r="F238" s="249"/>
      <c r="G238" s="249"/>
      <c r="H238" s="406"/>
      <c r="I238" s="284" t="s">
        <v>302</v>
      </c>
    </row>
    <row r="239" spans="1:9" s="202" customFormat="1">
      <c r="A239" s="461">
        <v>43454</v>
      </c>
      <c r="B239" s="252" t="s">
        <v>161</v>
      </c>
      <c r="C239" s="238" t="s">
        <v>1367</v>
      </c>
      <c r="D239" s="249">
        <v>1005.56</v>
      </c>
      <c r="E239" s="249"/>
      <c r="F239" s="249"/>
      <c r="G239" s="249"/>
      <c r="H239" s="406"/>
      <c r="I239" s="284" t="s">
        <v>212</v>
      </c>
    </row>
    <row r="240" spans="1:9" s="202" customFormat="1">
      <c r="A240" s="461">
        <v>43419</v>
      </c>
      <c r="B240" s="252" t="s">
        <v>141</v>
      </c>
      <c r="C240" s="238" t="s">
        <v>1368</v>
      </c>
      <c r="D240" s="249">
        <v>185.13</v>
      </c>
      <c r="E240" s="249"/>
      <c r="F240" s="249"/>
      <c r="G240" s="249"/>
      <c r="H240" s="406"/>
      <c r="I240" s="284" t="s">
        <v>255</v>
      </c>
    </row>
    <row r="241" spans="1:9" s="202" customFormat="1">
      <c r="A241" s="469">
        <v>43364</v>
      </c>
      <c r="B241" s="214" t="s">
        <v>141</v>
      </c>
      <c r="C241" s="238" t="s">
        <v>1345</v>
      </c>
      <c r="D241" s="204">
        <v>1415.04</v>
      </c>
      <c r="E241" s="211"/>
      <c r="F241" s="211"/>
      <c r="G241" s="211"/>
      <c r="H241" s="392"/>
      <c r="I241" s="283" t="s">
        <v>255</v>
      </c>
    </row>
    <row r="242" spans="1:9" s="202" customFormat="1" ht="15" customHeight="1">
      <c r="A242" s="468">
        <v>43345</v>
      </c>
      <c r="B242" s="214" t="s">
        <v>141</v>
      </c>
      <c r="C242" s="238" t="s">
        <v>1346</v>
      </c>
      <c r="D242" s="201">
        <v>187.1</v>
      </c>
      <c r="E242" s="211"/>
      <c r="F242" s="211"/>
      <c r="G242" s="211"/>
      <c r="H242" s="392"/>
      <c r="I242" s="282" t="s">
        <v>362</v>
      </c>
    </row>
    <row r="243" spans="1:9" s="202" customFormat="1" ht="15" customHeight="1">
      <c r="A243" s="468">
        <v>43345</v>
      </c>
      <c r="B243" s="214" t="s">
        <v>141</v>
      </c>
      <c r="C243" s="238" t="s">
        <v>1346</v>
      </c>
      <c r="D243" s="201">
        <v>5978.1</v>
      </c>
      <c r="E243" s="211"/>
      <c r="F243" s="211"/>
      <c r="G243" s="211"/>
      <c r="H243" s="392"/>
      <c r="I243" s="282" t="s">
        <v>173</v>
      </c>
    </row>
    <row r="244" spans="1:9" s="202" customFormat="1">
      <c r="A244" s="461">
        <v>43399</v>
      </c>
      <c r="B244" s="252" t="s">
        <v>161</v>
      </c>
      <c r="C244" s="238" t="s">
        <v>1347</v>
      </c>
      <c r="D244" s="249">
        <v>4328.07</v>
      </c>
      <c r="E244" s="249"/>
      <c r="F244" s="249"/>
      <c r="G244" s="249"/>
      <c r="H244" s="406"/>
      <c r="I244" s="284" t="s">
        <v>212</v>
      </c>
    </row>
    <row r="245" spans="1:9" s="202" customFormat="1">
      <c r="A245" s="461">
        <v>43404</v>
      </c>
      <c r="B245" s="252" t="s">
        <v>161</v>
      </c>
      <c r="C245" s="238" t="s">
        <v>1348</v>
      </c>
      <c r="D245" s="249">
        <v>37.22</v>
      </c>
      <c r="E245" s="249"/>
      <c r="F245" s="249"/>
      <c r="G245" s="249"/>
      <c r="H245" s="406"/>
      <c r="I245" s="284" t="s">
        <v>302</v>
      </c>
    </row>
    <row r="246" spans="1:9" s="202" customFormat="1">
      <c r="A246" s="458">
        <v>43404</v>
      </c>
      <c r="B246" s="255" t="s">
        <v>161</v>
      </c>
      <c r="C246" s="238" t="s">
        <v>1348</v>
      </c>
      <c r="D246" s="253">
        <v>49.65</v>
      </c>
      <c r="E246" s="253"/>
      <c r="F246" s="253"/>
      <c r="G246" s="253"/>
      <c r="H246" s="405"/>
      <c r="I246" s="285" t="s">
        <v>302</v>
      </c>
    </row>
    <row r="247" spans="1:9" s="202" customFormat="1">
      <c r="A247" s="745">
        <v>43388</v>
      </c>
      <c r="B247" s="506" t="s">
        <v>161</v>
      </c>
      <c r="C247" s="507" t="s">
        <v>1351</v>
      </c>
      <c r="D247" s="508">
        <v>42.57</v>
      </c>
      <c r="E247" s="508"/>
      <c r="F247" s="508"/>
      <c r="G247" s="508"/>
      <c r="H247" s="746"/>
      <c r="I247" s="284" t="s">
        <v>993</v>
      </c>
    </row>
    <row r="248" spans="1:9" s="46" customFormat="1" ht="18.75" customHeight="1">
      <c r="A248" s="1026" t="s">
        <v>78</v>
      </c>
      <c r="B248" s="1027"/>
      <c r="C248" s="1027"/>
      <c r="D248" s="1027"/>
      <c r="E248" s="1027"/>
      <c r="F248" s="1027"/>
      <c r="G248" s="1027"/>
      <c r="H248" s="1028"/>
      <c r="I248" s="485"/>
    </row>
    <row r="249" spans="1:9" s="202" customFormat="1">
      <c r="A249" s="747">
        <v>43399</v>
      </c>
      <c r="B249" s="509" t="s">
        <v>161</v>
      </c>
      <c r="C249" s="388" t="s">
        <v>1354</v>
      </c>
      <c r="D249" s="510">
        <v>4328.07</v>
      </c>
      <c r="E249" s="510"/>
      <c r="F249" s="510"/>
      <c r="G249" s="510"/>
      <c r="H249" s="748"/>
      <c r="I249" s="285" t="s">
        <v>212</v>
      </c>
    </row>
    <row r="250" spans="1:9" s="202" customFormat="1">
      <c r="A250" s="468">
        <v>43364</v>
      </c>
      <c r="B250" s="214" t="s">
        <v>141</v>
      </c>
      <c r="C250" s="228" t="s">
        <v>1355</v>
      </c>
      <c r="D250" s="201">
        <v>1415.04</v>
      </c>
      <c r="E250" s="211"/>
      <c r="F250" s="211"/>
      <c r="G250" s="211"/>
      <c r="H250" s="392"/>
      <c r="I250" s="282" t="s">
        <v>255</v>
      </c>
    </row>
    <row r="251" spans="1:9" s="202" customFormat="1" ht="15" customHeight="1">
      <c r="A251" s="462" t="s">
        <v>1353</v>
      </c>
      <c r="B251" s="214" t="s">
        <v>141</v>
      </c>
      <c r="C251" s="228" t="s">
        <v>1356</v>
      </c>
      <c r="D251" s="204">
        <v>187.1</v>
      </c>
      <c r="E251" s="211"/>
      <c r="F251" s="211"/>
      <c r="G251" s="211"/>
      <c r="H251" s="392"/>
      <c r="I251" s="283" t="s">
        <v>362</v>
      </c>
    </row>
    <row r="252" spans="1:9" s="202" customFormat="1" ht="15" customHeight="1">
      <c r="A252" s="468">
        <v>43362</v>
      </c>
      <c r="B252" s="214" t="s">
        <v>161</v>
      </c>
      <c r="C252" s="228" t="s">
        <v>1356</v>
      </c>
      <c r="D252" s="201">
        <v>8.32</v>
      </c>
      <c r="E252" s="211"/>
      <c r="F252" s="211"/>
      <c r="G252" s="211"/>
      <c r="H252" s="392"/>
      <c r="I252" s="282" t="s">
        <v>362</v>
      </c>
    </row>
    <row r="253" spans="1:9" s="202" customFormat="1" ht="15" customHeight="1">
      <c r="A253" s="462" t="s">
        <v>1353</v>
      </c>
      <c r="B253" s="214" t="s">
        <v>141</v>
      </c>
      <c r="C253" s="228" t="s">
        <v>1356</v>
      </c>
      <c r="D253" s="204">
        <v>5978.1</v>
      </c>
      <c r="E253" s="211"/>
      <c r="F253" s="211"/>
      <c r="G253" s="211"/>
      <c r="H253" s="392"/>
      <c r="I253" s="283" t="s">
        <v>173</v>
      </c>
    </row>
    <row r="254" spans="1:9" s="202" customFormat="1">
      <c r="A254" s="458">
        <v>43388</v>
      </c>
      <c r="B254" s="255" t="s">
        <v>161</v>
      </c>
      <c r="C254" s="228" t="s">
        <v>1357</v>
      </c>
      <c r="D254" s="253">
        <v>38.9</v>
      </c>
      <c r="E254" s="253"/>
      <c r="F254" s="253"/>
      <c r="G254" s="253"/>
      <c r="H254" s="405"/>
      <c r="I254" s="285" t="s">
        <v>993</v>
      </c>
    </row>
    <row r="255" spans="1:9" s="225" customFormat="1">
      <c r="A255" s="462" t="s">
        <v>1352</v>
      </c>
      <c r="B255" s="252" t="s">
        <v>141</v>
      </c>
      <c r="C255" s="238" t="s">
        <v>1370</v>
      </c>
      <c r="D255" s="249">
        <v>672.18</v>
      </c>
      <c r="E255" s="224"/>
      <c r="F255" s="224"/>
      <c r="G255" s="224"/>
      <c r="H255" s="503"/>
      <c r="I255" s="487" t="s">
        <v>173</v>
      </c>
    </row>
    <row r="256" spans="1:9" s="225" customFormat="1">
      <c r="A256" s="462" t="s">
        <v>1352</v>
      </c>
      <c r="B256" s="255" t="s">
        <v>141</v>
      </c>
      <c r="C256" s="238" t="s">
        <v>1370</v>
      </c>
      <c r="D256" s="253">
        <v>5854.2</v>
      </c>
      <c r="E256" s="267"/>
      <c r="F256" s="267"/>
      <c r="G256" s="267"/>
      <c r="H256" s="504"/>
      <c r="I256" s="488" t="s">
        <v>173</v>
      </c>
    </row>
    <row r="257" spans="1:9" s="225" customFormat="1">
      <c r="A257" s="462" t="s">
        <v>1352</v>
      </c>
      <c r="B257" s="252" t="s">
        <v>141</v>
      </c>
      <c r="C257" s="238" t="s">
        <v>1502</v>
      </c>
      <c r="D257" s="249">
        <v>6431.6</v>
      </c>
      <c r="E257" s="224"/>
      <c r="F257" s="224"/>
      <c r="G257" s="224"/>
      <c r="H257" s="503"/>
      <c r="I257" s="487" t="s">
        <v>173</v>
      </c>
    </row>
    <row r="258" spans="1:9" s="225" customFormat="1">
      <c r="A258" s="462" t="s">
        <v>1352</v>
      </c>
      <c r="B258" s="255" t="s">
        <v>141</v>
      </c>
      <c r="C258" s="238" t="s">
        <v>1502</v>
      </c>
      <c r="D258" s="253">
        <v>187.1</v>
      </c>
      <c r="E258" s="267"/>
      <c r="F258" s="267"/>
      <c r="G258" s="267"/>
      <c r="H258" s="504"/>
      <c r="I258" s="488" t="s">
        <v>1050</v>
      </c>
    </row>
    <row r="259" spans="1:9" s="202" customFormat="1">
      <c r="A259" s="469">
        <v>43266</v>
      </c>
      <c r="B259" s="214" t="s">
        <v>141</v>
      </c>
      <c r="C259" s="203" t="s">
        <v>263</v>
      </c>
      <c r="D259" s="204">
        <v>136.5</v>
      </c>
      <c r="E259" s="211"/>
      <c r="F259" s="211"/>
      <c r="G259" s="211"/>
      <c r="H259" s="392"/>
      <c r="I259" s="283" t="s">
        <v>180</v>
      </c>
    </row>
    <row r="260" spans="1:9" s="202" customFormat="1" ht="15" customHeight="1">
      <c r="A260" s="468">
        <v>43358</v>
      </c>
      <c r="B260" s="214" t="s">
        <v>141</v>
      </c>
      <c r="C260" s="200" t="s">
        <v>431</v>
      </c>
      <c r="D260" s="201">
        <v>144.9</v>
      </c>
      <c r="E260" s="211"/>
      <c r="F260" s="211"/>
      <c r="G260" s="211"/>
      <c r="H260" s="392"/>
      <c r="I260" s="282" t="s">
        <v>180</v>
      </c>
    </row>
    <row r="261" spans="1:9" s="202" customFormat="1" ht="15" customHeight="1">
      <c r="A261" s="461">
        <v>43449</v>
      </c>
      <c r="B261" s="214" t="s">
        <v>141</v>
      </c>
      <c r="C261" s="238" t="s">
        <v>759</v>
      </c>
      <c r="D261" s="249">
        <v>166.8</v>
      </c>
      <c r="E261" s="211"/>
      <c r="F261" s="211"/>
      <c r="G261" s="211"/>
      <c r="H261" s="392"/>
      <c r="I261" s="284" t="s">
        <v>180</v>
      </c>
    </row>
    <row r="262" spans="1:9" s="202" customFormat="1">
      <c r="A262" s="461">
        <v>43373</v>
      </c>
      <c r="B262" s="252" t="s">
        <v>141</v>
      </c>
      <c r="C262" s="238" t="s">
        <v>1066</v>
      </c>
      <c r="D262" s="249">
        <v>2794.35</v>
      </c>
      <c r="E262" s="249"/>
      <c r="F262" s="249"/>
      <c r="G262" s="249"/>
      <c r="H262" s="406"/>
      <c r="I262" s="284" t="s">
        <v>509</v>
      </c>
    </row>
    <row r="263" spans="1:9" s="202" customFormat="1">
      <c r="A263" s="468">
        <v>43278</v>
      </c>
      <c r="B263" s="214" t="s">
        <v>141</v>
      </c>
      <c r="C263" s="200" t="s">
        <v>266</v>
      </c>
      <c r="D263" s="201">
        <v>300</v>
      </c>
      <c r="E263" s="211"/>
      <c r="F263" s="211"/>
      <c r="G263" s="211"/>
      <c r="H263" s="392"/>
      <c r="I263" s="282" t="s">
        <v>180</v>
      </c>
    </row>
    <row r="264" spans="1:9" s="202" customFormat="1">
      <c r="A264" s="469">
        <v>43306</v>
      </c>
      <c r="B264" s="214" t="s">
        <v>141</v>
      </c>
      <c r="C264" s="203" t="s">
        <v>346</v>
      </c>
      <c r="D264" s="204">
        <v>332</v>
      </c>
      <c r="E264" s="211"/>
      <c r="F264" s="211"/>
      <c r="G264" s="211"/>
      <c r="H264" s="392"/>
      <c r="I264" s="283" t="s">
        <v>180</v>
      </c>
    </row>
    <row r="265" spans="1:9" s="202" customFormat="1" ht="15" customHeight="1">
      <c r="A265" s="461">
        <v>43348</v>
      </c>
      <c r="B265" s="214" t="s">
        <v>141</v>
      </c>
      <c r="C265" s="238" t="s">
        <v>184</v>
      </c>
      <c r="D265" s="249">
        <v>317</v>
      </c>
      <c r="E265" s="211"/>
      <c r="F265" s="211"/>
      <c r="G265" s="211"/>
      <c r="H265" s="392"/>
      <c r="I265" s="284" t="s">
        <v>180</v>
      </c>
    </row>
    <row r="266" spans="1:9" s="202" customFormat="1" ht="15" customHeight="1">
      <c r="A266" s="458">
        <v>43368</v>
      </c>
      <c r="B266" s="214" t="s">
        <v>141</v>
      </c>
      <c r="C266" s="228" t="s">
        <v>185</v>
      </c>
      <c r="D266" s="253">
        <v>320</v>
      </c>
      <c r="E266" s="211"/>
      <c r="F266" s="211"/>
      <c r="G266" s="211"/>
      <c r="H266" s="392"/>
      <c r="I266" s="285" t="s">
        <v>180</v>
      </c>
    </row>
    <row r="267" spans="1:9" s="202" customFormat="1" ht="15" customHeight="1">
      <c r="A267" s="461">
        <v>43369</v>
      </c>
      <c r="B267" s="214" t="s">
        <v>141</v>
      </c>
      <c r="C267" s="238" t="s">
        <v>186</v>
      </c>
      <c r="D267" s="249">
        <v>245</v>
      </c>
      <c r="E267" s="211"/>
      <c r="F267" s="211"/>
      <c r="G267" s="211"/>
      <c r="H267" s="392"/>
      <c r="I267" s="284" t="s">
        <v>180</v>
      </c>
    </row>
    <row r="268" spans="1:9" s="202" customFormat="1" ht="15" customHeight="1">
      <c r="A268" s="458">
        <v>43404</v>
      </c>
      <c r="B268" s="214" t="s">
        <v>141</v>
      </c>
      <c r="C268" s="228" t="s">
        <v>717</v>
      </c>
      <c r="D268" s="253">
        <v>367</v>
      </c>
      <c r="E268" s="211"/>
      <c r="F268" s="211"/>
      <c r="G268" s="211"/>
      <c r="H268" s="392"/>
      <c r="I268" s="285" t="s">
        <v>180</v>
      </c>
    </row>
    <row r="269" spans="1:9" s="202" customFormat="1" ht="15" customHeight="1">
      <c r="A269" s="458">
        <v>43432</v>
      </c>
      <c r="B269" s="214" t="s">
        <v>141</v>
      </c>
      <c r="C269" s="228" t="s">
        <v>738</v>
      </c>
      <c r="D269" s="253">
        <v>187</v>
      </c>
      <c r="E269" s="211"/>
      <c r="F269" s="211"/>
      <c r="G269" s="211"/>
      <c r="H269" s="392"/>
      <c r="I269" s="285" t="s">
        <v>180</v>
      </c>
    </row>
    <row r="270" spans="1:9" s="202" customFormat="1" ht="15" customHeight="1">
      <c r="A270" s="461">
        <v>43433</v>
      </c>
      <c r="B270" s="214" t="s">
        <v>141</v>
      </c>
      <c r="C270" s="238" t="s">
        <v>726</v>
      </c>
      <c r="D270" s="249">
        <v>254</v>
      </c>
      <c r="E270" s="211"/>
      <c r="F270" s="211"/>
      <c r="G270" s="211"/>
      <c r="H270" s="392"/>
      <c r="I270" s="284" t="s">
        <v>180</v>
      </c>
    </row>
    <row r="271" spans="1:9" s="202" customFormat="1">
      <c r="A271" s="468">
        <v>43331</v>
      </c>
      <c r="B271" s="214" t="s">
        <v>141</v>
      </c>
      <c r="C271" s="200" t="s">
        <v>381</v>
      </c>
      <c r="D271" s="201">
        <v>76.430000000000007</v>
      </c>
      <c r="E271" s="211"/>
      <c r="F271" s="211"/>
      <c r="G271" s="211"/>
      <c r="H271" s="392"/>
      <c r="I271" s="282" t="s">
        <v>180</v>
      </c>
    </row>
    <row r="272" spans="1:9" s="202" customFormat="1" ht="15" customHeight="1">
      <c r="A272" s="462" t="s">
        <v>1360</v>
      </c>
      <c r="B272" s="214" t="s">
        <v>141</v>
      </c>
      <c r="C272" s="203" t="s">
        <v>404</v>
      </c>
      <c r="D272" s="204">
        <v>487.2</v>
      </c>
      <c r="E272" s="211"/>
      <c r="F272" s="211"/>
      <c r="G272" s="211"/>
      <c r="H272" s="392"/>
      <c r="I272" s="283" t="s">
        <v>180</v>
      </c>
    </row>
    <row r="273" spans="1:9" s="202" customFormat="1" ht="15" customHeight="1">
      <c r="A273" s="462" t="s">
        <v>1360</v>
      </c>
      <c r="B273" s="214" t="s">
        <v>141</v>
      </c>
      <c r="C273" s="200" t="s">
        <v>407</v>
      </c>
      <c r="D273" s="201">
        <v>425</v>
      </c>
      <c r="E273" s="211"/>
      <c r="F273" s="211"/>
      <c r="G273" s="211"/>
      <c r="H273" s="392"/>
      <c r="I273" s="282" t="s">
        <v>406</v>
      </c>
    </row>
    <row r="274" spans="1:9" s="202" customFormat="1" ht="15" customHeight="1">
      <c r="A274" s="461">
        <v>43425</v>
      </c>
      <c r="B274" s="214" t="s">
        <v>141</v>
      </c>
      <c r="C274" s="238" t="s">
        <v>735</v>
      </c>
      <c r="D274" s="249">
        <v>169</v>
      </c>
      <c r="E274" s="211"/>
      <c r="F274" s="211"/>
      <c r="G274" s="211"/>
      <c r="H274" s="392"/>
      <c r="I274" s="284" t="s">
        <v>180</v>
      </c>
    </row>
    <row r="275" spans="1:9" s="202" customFormat="1" ht="15" customHeight="1">
      <c r="A275" s="461">
        <v>43426</v>
      </c>
      <c r="B275" s="214" t="s">
        <v>141</v>
      </c>
      <c r="C275" s="238" t="s">
        <v>753</v>
      </c>
      <c r="D275" s="249">
        <v>541.9</v>
      </c>
      <c r="E275" s="211"/>
      <c r="F275" s="211"/>
      <c r="G275" s="211"/>
      <c r="H275" s="392"/>
      <c r="I275" s="284" t="s">
        <v>180</v>
      </c>
    </row>
    <row r="276" spans="1:9" s="202" customFormat="1">
      <c r="A276" s="458">
        <v>43426</v>
      </c>
      <c r="B276" s="255" t="s">
        <v>141</v>
      </c>
      <c r="C276" s="228" t="s">
        <v>781</v>
      </c>
      <c r="D276" s="253">
        <v>460</v>
      </c>
      <c r="E276" s="253"/>
      <c r="F276" s="253"/>
      <c r="G276" s="253"/>
      <c r="H276" s="405"/>
      <c r="I276" s="285" t="s">
        <v>406</v>
      </c>
    </row>
    <row r="277" spans="1:9" s="202" customFormat="1" ht="15" customHeight="1">
      <c r="A277" s="469">
        <v>43359</v>
      </c>
      <c r="B277" s="214" t="s">
        <v>141</v>
      </c>
      <c r="C277" s="203" t="s">
        <v>434</v>
      </c>
      <c r="D277" s="204">
        <v>201.26</v>
      </c>
      <c r="E277" s="211"/>
      <c r="F277" s="211"/>
      <c r="G277" s="211"/>
      <c r="H277" s="392"/>
      <c r="I277" s="283" t="s">
        <v>180</v>
      </c>
    </row>
    <row r="278" spans="1:9" s="239" customFormat="1" ht="15" customHeight="1">
      <c r="A278" s="470" t="s">
        <v>1391</v>
      </c>
      <c r="B278" s="260" t="s">
        <v>141</v>
      </c>
      <c r="C278" s="323" t="s">
        <v>711</v>
      </c>
      <c r="D278" s="367">
        <v>246.5</v>
      </c>
      <c r="H278" s="511"/>
      <c r="I278" s="285" t="s">
        <v>180</v>
      </c>
    </row>
    <row r="279" spans="1:9" s="202" customFormat="1" ht="15" customHeight="1">
      <c r="A279" s="458">
        <v>43410</v>
      </c>
      <c r="B279" s="214" t="s">
        <v>141</v>
      </c>
      <c r="C279" s="228" t="s">
        <v>732</v>
      </c>
      <c r="D279" s="253">
        <v>182</v>
      </c>
      <c r="E279" s="211"/>
      <c r="F279" s="211"/>
      <c r="G279" s="211"/>
      <c r="H279" s="392"/>
      <c r="I279" s="285" t="s">
        <v>180</v>
      </c>
    </row>
    <row r="280" spans="1:9" s="202" customFormat="1">
      <c r="A280" s="458">
        <v>43444</v>
      </c>
      <c r="B280" s="255" t="s">
        <v>141</v>
      </c>
      <c r="C280" s="228" t="s">
        <v>774</v>
      </c>
      <c r="D280" s="253">
        <v>1861.96</v>
      </c>
      <c r="E280" s="253"/>
      <c r="F280" s="253"/>
      <c r="G280" s="253"/>
      <c r="H280" s="405"/>
      <c r="I280" s="285" t="s">
        <v>314</v>
      </c>
    </row>
    <row r="281" spans="1:9" s="202" customFormat="1">
      <c r="A281" s="458">
        <v>43387</v>
      </c>
      <c r="B281" s="255" t="s">
        <v>141</v>
      </c>
      <c r="C281" s="228" t="s">
        <v>799</v>
      </c>
      <c r="D281" s="253">
        <v>12.5</v>
      </c>
      <c r="E281" s="253"/>
      <c r="F281" s="253"/>
      <c r="G281" s="253"/>
      <c r="H281" s="405"/>
      <c r="I281" s="285" t="s">
        <v>178</v>
      </c>
    </row>
    <row r="282" spans="1:9" s="202" customFormat="1">
      <c r="A282" s="461">
        <v>43387</v>
      </c>
      <c r="B282" s="252" t="s">
        <v>141</v>
      </c>
      <c r="C282" s="238" t="s">
        <v>800</v>
      </c>
      <c r="D282" s="249">
        <v>317.13</v>
      </c>
      <c r="E282" s="249"/>
      <c r="F282" s="249"/>
      <c r="G282" s="249"/>
      <c r="H282" s="406"/>
      <c r="I282" s="284" t="s">
        <v>178</v>
      </c>
    </row>
    <row r="283" spans="1:9" s="202" customFormat="1">
      <c r="A283" s="458">
        <v>43387</v>
      </c>
      <c r="B283" s="255" t="s">
        <v>141</v>
      </c>
      <c r="C283" s="228" t="s">
        <v>801</v>
      </c>
      <c r="D283" s="253">
        <v>283.38</v>
      </c>
      <c r="E283" s="253"/>
      <c r="F283" s="253"/>
      <c r="G283" s="253"/>
      <c r="H283" s="405"/>
      <c r="I283" s="285" t="s">
        <v>178</v>
      </c>
    </row>
    <row r="284" spans="1:9" s="202" customFormat="1">
      <c r="A284" s="461">
        <v>43387</v>
      </c>
      <c r="B284" s="252" t="s">
        <v>141</v>
      </c>
      <c r="C284" s="238" t="s">
        <v>802</v>
      </c>
      <c r="D284" s="249">
        <v>12.5</v>
      </c>
      <c r="E284" s="249"/>
      <c r="F284" s="249"/>
      <c r="G284" s="249"/>
      <c r="H284" s="406"/>
      <c r="I284" s="284" t="s">
        <v>178</v>
      </c>
    </row>
    <row r="285" spans="1:9" s="202" customFormat="1">
      <c r="A285" s="461">
        <v>43436</v>
      </c>
      <c r="B285" s="252" t="s">
        <v>141</v>
      </c>
      <c r="C285" s="238" t="s">
        <v>801</v>
      </c>
      <c r="D285" s="249">
        <v>43.48</v>
      </c>
      <c r="E285" s="249"/>
      <c r="F285" s="249"/>
      <c r="G285" s="249"/>
      <c r="H285" s="406"/>
      <c r="I285" s="284" t="s">
        <v>178</v>
      </c>
    </row>
    <row r="286" spans="1:9" s="202" customFormat="1">
      <c r="A286" s="458">
        <v>43387</v>
      </c>
      <c r="B286" s="255" t="s">
        <v>141</v>
      </c>
      <c r="C286" s="228" t="s">
        <v>803</v>
      </c>
      <c r="D286" s="253">
        <v>12.5</v>
      </c>
      <c r="E286" s="253"/>
      <c r="F286" s="253"/>
      <c r="G286" s="253"/>
      <c r="H286" s="405"/>
      <c r="I286" s="285" t="s">
        <v>178</v>
      </c>
    </row>
    <row r="287" spans="1:9" s="202" customFormat="1">
      <c r="A287" s="461">
        <v>43387</v>
      </c>
      <c r="B287" s="252" t="s">
        <v>141</v>
      </c>
      <c r="C287" s="238" t="s">
        <v>804</v>
      </c>
      <c r="D287" s="249">
        <v>358.41</v>
      </c>
      <c r="E287" s="249"/>
      <c r="F287" s="249"/>
      <c r="G287" s="249"/>
      <c r="H287" s="406"/>
      <c r="I287" s="284" t="s">
        <v>178</v>
      </c>
    </row>
    <row r="288" spans="1:9" s="202" customFormat="1">
      <c r="A288" s="458">
        <v>43422</v>
      </c>
      <c r="B288" s="255" t="s">
        <v>141</v>
      </c>
      <c r="C288" s="228" t="s">
        <v>829</v>
      </c>
      <c r="D288" s="253">
        <v>81.53</v>
      </c>
      <c r="E288" s="253"/>
      <c r="F288" s="253"/>
      <c r="G288" s="253"/>
      <c r="H288" s="405"/>
      <c r="I288" s="285" t="s">
        <v>178</v>
      </c>
    </row>
    <row r="289" spans="1:9" s="202" customFormat="1">
      <c r="A289" s="470" t="s">
        <v>1340</v>
      </c>
      <c r="B289" s="255" t="s">
        <v>141</v>
      </c>
      <c r="C289" s="228" t="s">
        <v>829</v>
      </c>
      <c r="D289" s="253">
        <v>97.74</v>
      </c>
      <c r="E289" s="253"/>
      <c r="F289" s="253"/>
      <c r="G289" s="253"/>
      <c r="H289" s="405"/>
      <c r="I289" s="285" t="s">
        <v>178</v>
      </c>
    </row>
    <row r="290" spans="1:9" s="202" customFormat="1">
      <c r="A290" s="470" t="s">
        <v>1340</v>
      </c>
      <c r="B290" s="252" t="s">
        <v>141</v>
      </c>
      <c r="C290" s="238" t="s">
        <v>1051</v>
      </c>
      <c r="D290" s="249">
        <v>10</v>
      </c>
      <c r="E290" s="249"/>
      <c r="F290" s="249"/>
      <c r="G290" s="249"/>
      <c r="H290" s="406"/>
      <c r="I290" s="284" t="s">
        <v>1050</v>
      </c>
    </row>
    <row r="291" spans="1:9" s="202" customFormat="1">
      <c r="A291" s="461">
        <v>43401</v>
      </c>
      <c r="B291" s="252" t="s">
        <v>141</v>
      </c>
      <c r="C291" s="238" t="s">
        <v>810</v>
      </c>
      <c r="D291" s="249">
        <v>12.5</v>
      </c>
      <c r="E291" s="249"/>
      <c r="F291" s="249"/>
      <c r="G291" s="249"/>
      <c r="H291" s="406"/>
      <c r="I291" s="284" t="s">
        <v>178</v>
      </c>
    </row>
    <row r="292" spans="1:9" s="202" customFormat="1">
      <c r="A292" s="458">
        <v>43401</v>
      </c>
      <c r="B292" s="255" t="s">
        <v>141</v>
      </c>
      <c r="C292" s="228" t="s">
        <v>812</v>
      </c>
      <c r="D292" s="253">
        <v>116.52</v>
      </c>
      <c r="E292" s="253"/>
      <c r="F292" s="253"/>
      <c r="G292" s="253"/>
      <c r="H292" s="405"/>
      <c r="I292" s="285" t="s">
        <v>178</v>
      </c>
    </row>
    <row r="293" spans="1:9" s="202" customFormat="1">
      <c r="A293" s="470" t="s">
        <v>1340</v>
      </c>
      <c r="B293" s="255" t="s">
        <v>141</v>
      </c>
      <c r="C293" s="228" t="s">
        <v>835</v>
      </c>
      <c r="D293" s="253">
        <v>596.02</v>
      </c>
      <c r="E293" s="253"/>
      <c r="F293" s="253"/>
      <c r="G293" s="253"/>
      <c r="H293" s="405"/>
      <c r="I293" s="285" t="s">
        <v>178</v>
      </c>
    </row>
    <row r="294" spans="1:9" s="202" customFormat="1">
      <c r="A294" s="470" t="s">
        <v>1340</v>
      </c>
      <c r="B294" s="252" t="s">
        <v>141</v>
      </c>
      <c r="C294" s="238" t="s">
        <v>1053</v>
      </c>
      <c r="D294" s="249">
        <v>12.5</v>
      </c>
      <c r="E294" s="249"/>
      <c r="F294" s="249"/>
      <c r="G294" s="249"/>
      <c r="H294" s="406"/>
      <c r="I294" s="284" t="s">
        <v>1050</v>
      </c>
    </row>
    <row r="295" spans="1:9" s="202" customFormat="1">
      <c r="A295" s="461">
        <v>43388</v>
      </c>
      <c r="B295" s="252" t="s">
        <v>161</v>
      </c>
      <c r="C295" s="238" t="s">
        <v>1047</v>
      </c>
      <c r="D295" s="249">
        <v>8.49</v>
      </c>
      <c r="E295" s="249"/>
      <c r="F295" s="249"/>
      <c r="G295" s="249"/>
      <c r="H295" s="406"/>
      <c r="I295" s="284" t="s">
        <v>362</v>
      </c>
    </row>
    <row r="296" spans="1:9" s="202" customFormat="1">
      <c r="A296" s="458">
        <v>43415</v>
      </c>
      <c r="B296" s="255" t="s">
        <v>141</v>
      </c>
      <c r="C296" s="228" t="s">
        <v>1048</v>
      </c>
      <c r="D296" s="253">
        <v>104.93</v>
      </c>
      <c r="E296" s="253"/>
      <c r="F296" s="253"/>
      <c r="G296" s="253"/>
      <c r="H296" s="405"/>
      <c r="I296" s="285" t="s">
        <v>362</v>
      </c>
    </row>
    <row r="297" spans="1:9" s="202" customFormat="1">
      <c r="A297" s="461">
        <v>43422</v>
      </c>
      <c r="B297" s="252" t="s">
        <v>141</v>
      </c>
      <c r="C297" s="238" t="s">
        <v>1051</v>
      </c>
      <c r="D297" s="249">
        <v>10</v>
      </c>
      <c r="E297" s="249"/>
      <c r="F297" s="249"/>
      <c r="G297" s="249"/>
      <c r="H297" s="406"/>
      <c r="I297" s="284" t="s">
        <v>1050</v>
      </c>
    </row>
    <row r="298" spans="1:9" s="202" customFormat="1">
      <c r="A298" s="470" t="s">
        <v>1340</v>
      </c>
      <c r="B298" s="255" t="s">
        <v>141</v>
      </c>
      <c r="C298" s="228" t="s">
        <v>802</v>
      </c>
      <c r="D298" s="253">
        <v>10</v>
      </c>
      <c r="E298" s="253"/>
      <c r="F298" s="253"/>
      <c r="G298" s="253"/>
      <c r="H298" s="405"/>
      <c r="I298" s="285" t="s">
        <v>1050</v>
      </c>
    </row>
    <row r="299" spans="1:9" s="202" customFormat="1">
      <c r="A299" s="461">
        <v>43450</v>
      </c>
      <c r="B299" s="252" t="s">
        <v>141</v>
      </c>
      <c r="C299" s="238" t="s">
        <v>1057</v>
      </c>
      <c r="D299" s="249">
        <v>187.1</v>
      </c>
      <c r="E299" s="249"/>
      <c r="F299" s="249"/>
      <c r="G299" s="249"/>
      <c r="H299" s="406"/>
      <c r="I299" s="284" t="s">
        <v>1050</v>
      </c>
    </row>
    <row r="300" spans="1:9" s="202" customFormat="1">
      <c r="A300" s="458">
        <v>43373</v>
      </c>
      <c r="B300" s="255" t="s">
        <v>141</v>
      </c>
      <c r="C300" s="228" t="s">
        <v>1061</v>
      </c>
      <c r="D300" s="253">
        <v>600</v>
      </c>
      <c r="E300" s="253"/>
      <c r="F300" s="253"/>
      <c r="G300" s="253"/>
      <c r="H300" s="405"/>
      <c r="I300" s="285" t="s">
        <v>509</v>
      </c>
    </row>
    <row r="301" spans="1:9" s="202" customFormat="1">
      <c r="A301" s="458">
        <v>43418</v>
      </c>
      <c r="B301" s="255" t="s">
        <v>141</v>
      </c>
      <c r="C301" s="228" t="s">
        <v>1369</v>
      </c>
      <c r="D301" s="253">
        <v>2565</v>
      </c>
      <c r="E301" s="253"/>
      <c r="F301" s="253"/>
      <c r="G301" s="253"/>
      <c r="H301" s="405"/>
      <c r="I301" s="285" t="s">
        <v>509</v>
      </c>
    </row>
    <row r="302" spans="1:9" s="49" customFormat="1">
      <c r="A302" s="512"/>
      <c r="B302" s="513"/>
      <c r="C302" s="514"/>
      <c r="D302" s="515">
        <f>SUM(D170:D301)</f>
        <v>118824.34000000004</v>
      </c>
      <c r="E302" s="519" t="s">
        <v>1399</v>
      </c>
      <c r="F302" s="516"/>
      <c r="G302" s="517"/>
      <c r="H302" s="518"/>
      <c r="I302" s="489"/>
    </row>
    <row r="303" spans="1:9" s="46" customFormat="1" ht="18.75" customHeight="1">
      <c r="A303" s="1026" t="s">
        <v>79</v>
      </c>
      <c r="B303" s="1027"/>
      <c r="C303" s="1027"/>
      <c r="D303" s="1027"/>
      <c r="E303" s="1027"/>
      <c r="F303" s="1027"/>
      <c r="G303" s="1027"/>
      <c r="H303" s="1028"/>
      <c r="I303" s="486"/>
    </row>
    <row r="304" spans="1:9" s="202" customFormat="1">
      <c r="A304" s="419">
        <v>43276</v>
      </c>
      <c r="B304" s="401"/>
      <c r="C304" s="388" t="s">
        <v>562</v>
      </c>
      <c r="D304" s="719">
        <v>-21.74</v>
      </c>
      <c r="E304" s="467" t="s">
        <v>4</v>
      </c>
      <c r="F304" s="387"/>
      <c r="G304" s="387"/>
      <c r="H304" s="390"/>
      <c r="I304" s="282" t="s">
        <v>245</v>
      </c>
    </row>
    <row r="305" spans="1:9" s="202" customFormat="1">
      <c r="A305" s="468">
        <v>43276</v>
      </c>
      <c r="B305" s="214"/>
      <c r="C305" s="228" t="s">
        <v>561</v>
      </c>
      <c r="D305" s="720">
        <v>-169.57</v>
      </c>
      <c r="E305" s="348" t="s">
        <v>4</v>
      </c>
      <c r="F305" s="211"/>
      <c r="G305" s="211"/>
      <c r="H305" s="392"/>
      <c r="I305" s="283" t="s">
        <v>247</v>
      </c>
    </row>
    <row r="306" spans="1:9" s="202" customFormat="1">
      <c r="A306" s="469">
        <v>43292</v>
      </c>
      <c r="B306" s="214" t="s">
        <v>4</v>
      </c>
      <c r="C306" s="203" t="s">
        <v>275</v>
      </c>
      <c r="D306" s="204">
        <v>149.57</v>
      </c>
      <c r="E306" s="211"/>
      <c r="F306" s="239" t="s">
        <v>4</v>
      </c>
      <c r="G306" s="211"/>
      <c r="H306" s="392"/>
      <c r="I306" s="283" t="s">
        <v>249</v>
      </c>
    </row>
    <row r="307" spans="1:9" s="202" customFormat="1">
      <c r="A307" s="468">
        <v>43326</v>
      </c>
      <c r="B307" s="214" t="s">
        <v>141</v>
      </c>
      <c r="C307" s="228" t="s">
        <v>563</v>
      </c>
      <c r="D307" s="201">
        <v>-149.57</v>
      </c>
      <c r="E307" s="211"/>
      <c r="F307" s="239" t="s">
        <v>4</v>
      </c>
      <c r="G307" s="211"/>
      <c r="H307" s="392"/>
      <c r="I307" s="282" t="s">
        <v>249</v>
      </c>
    </row>
    <row r="308" spans="1:9" s="202" customFormat="1">
      <c r="A308" s="468">
        <v>43308</v>
      </c>
      <c r="B308" s="214" t="s">
        <v>141</v>
      </c>
      <c r="C308" s="200" t="s">
        <v>350</v>
      </c>
      <c r="D308" s="201">
        <v>120</v>
      </c>
      <c r="E308" s="211"/>
      <c r="F308" s="211"/>
      <c r="G308" s="211"/>
      <c r="H308" s="392"/>
      <c r="I308" s="282" t="s">
        <v>349</v>
      </c>
    </row>
    <row r="309" spans="1:9" s="202" customFormat="1">
      <c r="A309" s="407">
        <v>43404</v>
      </c>
      <c r="B309" s="255"/>
      <c r="C309" s="228" t="s">
        <v>794</v>
      </c>
      <c r="D309" s="253">
        <v>-120</v>
      </c>
      <c r="E309" s="253"/>
      <c r="F309" s="253"/>
      <c r="G309" s="253"/>
      <c r="H309" s="405"/>
      <c r="I309" s="285" t="s">
        <v>349</v>
      </c>
    </row>
    <row r="310" spans="1:9" s="202" customFormat="1">
      <c r="A310" s="408">
        <v>43404</v>
      </c>
      <c r="B310" s="252"/>
      <c r="C310" s="238" t="s">
        <v>795</v>
      </c>
      <c r="D310" s="249">
        <v>-60</v>
      </c>
      <c r="E310" s="249"/>
      <c r="F310" s="249"/>
      <c r="G310" s="249"/>
      <c r="H310" s="406"/>
      <c r="I310" s="284" t="s">
        <v>349</v>
      </c>
    </row>
    <row r="311" spans="1:9" s="202" customFormat="1">
      <c r="A311" s="407">
        <v>43404</v>
      </c>
      <c r="B311" s="255"/>
      <c r="C311" s="228" t="s">
        <v>796</v>
      </c>
      <c r="D311" s="253">
        <v>-2350</v>
      </c>
      <c r="E311" s="253"/>
      <c r="F311" s="253"/>
      <c r="G311" s="253"/>
      <c r="H311" s="405"/>
      <c r="I311" s="285" t="s">
        <v>349</v>
      </c>
    </row>
    <row r="312" spans="1:9" s="202" customFormat="1">
      <c r="A312" s="407">
        <v>43378</v>
      </c>
      <c r="B312" s="255" t="s">
        <v>141</v>
      </c>
      <c r="C312" s="228" t="s">
        <v>788</v>
      </c>
      <c r="D312" s="253">
        <v>60</v>
      </c>
      <c r="E312" s="253"/>
      <c r="F312" s="253"/>
      <c r="G312" s="253"/>
      <c r="H312" s="405"/>
      <c r="I312" s="285" t="s">
        <v>349</v>
      </c>
    </row>
    <row r="313" spans="1:9" s="202" customFormat="1">
      <c r="A313" s="408">
        <v>43385</v>
      </c>
      <c r="B313" s="252" t="s">
        <v>141</v>
      </c>
      <c r="C313" s="238" t="s">
        <v>791</v>
      </c>
      <c r="D313" s="249">
        <v>2350</v>
      </c>
      <c r="E313" s="249"/>
      <c r="F313" s="249"/>
      <c r="G313" s="249"/>
      <c r="H313" s="406"/>
      <c r="I313" s="284" t="s">
        <v>349</v>
      </c>
    </row>
    <row r="314" spans="1:9" s="202" customFormat="1">
      <c r="A314" s="407">
        <v>43412</v>
      </c>
      <c r="B314" s="255" t="s">
        <v>141</v>
      </c>
      <c r="C314" s="228" t="s">
        <v>1132</v>
      </c>
      <c r="D314" s="721">
        <v>-53.82</v>
      </c>
      <c r="E314" s="253"/>
      <c r="F314" s="253"/>
      <c r="G314" s="253"/>
      <c r="H314" s="405"/>
      <c r="I314" s="285" t="s">
        <v>235</v>
      </c>
    </row>
    <row r="315" spans="1:9" s="202" customFormat="1">
      <c r="A315" s="408">
        <v>43439</v>
      </c>
      <c r="B315" s="252" t="s">
        <v>141</v>
      </c>
      <c r="C315" s="238" t="s">
        <v>1123</v>
      </c>
      <c r="D315" s="718">
        <v>117.21</v>
      </c>
      <c r="E315" s="249"/>
      <c r="F315" s="249"/>
      <c r="G315" s="249"/>
      <c r="H315" s="406"/>
      <c r="I315" s="284" t="s">
        <v>235</v>
      </c>
    </row>
    <row r="316" spans="1:9" s="202" customFormat="1">
      <c r="A316" s="407">
        <v>43439</v>
      </c>
      <c r="B316" s="255" t="s">
        <v>141</v>
      </c>
      <c r="C316" s="228" t="s">
        <v>1128</v>
      </c>
      <c r="D316" s="721">
        <v>56.39</v>
      </c>
      <c r="E316" s="253"/>
      <c r="F316" s="253"/>
      <c r="G316" s="253"/>
      <c r="H316" s="405"/>
      <c r="I316" s="285" t="s">
        <v>235</v>
      </c>
    </row>
    <row r="317" spans="1:9" s="202" customFormat="1">
      <c r="A317" s="461">
        <v>43445</v>
      </c>
      <c r="B317" s="252" t="s">
        <v>4</v>
      </c>
      <c r="C317" s="238" t="s">
        <v>1112</v>
      </c>
      <c r="D317" s="718">
        <v>-152.53</v>
      </c>
      <c r="E317" s="249">
        <f>SUM(D314:D317)</f>
        <v>-32.75</v>
      </c>
      <c r="F317" s="249" t="s">
        <v>1258</v>
      </c>
      <c r="G317" s="249"/>
      <c r="H317" s="406"/>
      <c r="I317" s="284" t="s">
        <v>235</v>
      </c>
    </row>
    <row r="318" spans="1:9" s="202" customFormat="1">
      <c r="A318" s="462" t="s">
        <v>1324</v>
      </c>
      <c r="B318" s="252"/>
      <c r="C318" s="238" t="s">
        <v>1327</v>
      </c>
      <c r="D318" s="249">
        <v>156.22999999999999</v>
      </c>
      <c r="E318" s="249"/>
      <c r="F318" s="249"/>
      <c r="G318" s="249"/>
      <c r="H318" s="406"/>
      <c r="I318" s="284" t="s">
        <v>173</v>
      </c>
    </row>
    <row r="319" spans="1:9" s="202" customFormat="1">
      <c r="A319" s="470" t="s">
        <v>511</v>
      </c>
      <c r="B319" s="214"/>
      <c r="C319" s="228" t="s">
        <v>1330</v>
      </c>
      <c r="D319" s="201">
        <v>-156.22999999999999</v>
      </c>
      <c r="E319" s="211"/>
      <c r="F319" s="211"/>
      <c r="G319" s="211"/>
      <c r="H319" s="392"/>
      <c r="I319" s="282" t="s">
        <v>173</v>
      </c>
    </row>
    <row r="320" spans="1:9" s="202" customFormat="1">
      <c r="A320" s="458">
        <v>43388</v>
      </c>
      <c r="B320" s="255" t="s">
        <v>161</v>
      </c>
      <c r="C320" s="238" t="s">
        <v>1350</v>
      </c>
      <c r="D320" s="253">
        <v>42.8</v>
      </c>
      <c r="E320" s="253"/>
      <c r="F320" s="253"/>
      <c r="G320" s="253"/>
      <c r="H320" s="405"/>
      <c r="I320" s="285" t="s">
        <v>993</v>
      </c>
    </row>
    <row r="321" spans="1:9" s="202" customFormat="1">
      <c r="A321" s="458">
        <v>43404</v>
      </c>
      <c r="B321" s="255" t="s">
        <v>161</v>
      </c>
      <c r="C321" s="238" t="s">
        <v>1358</v>
      </c>
      <c r="D321" s="253">
        <v>-42.8</v>
      </c>
      <c r="E321" s="253"/>
      <c r="F321" s="253"/>
      <c r="G321" s="253"/>
      <c r="H321" s="405"/>
      <c r="I321" s="285" t="s">
        <v>993</v>
      </c>
    </row>
    <row r="322" spans="1:9" s="202" customFormat="1">
      <c r="A322" s="461">
        <v>43404</v>
      </c>
      <c r="B322" s="255" t="s">
        <v>161</v>
      </c>
      <c r="C322" s="238" t="s">
        <v>1358</v>
      </c>
      <c r="D322" s="249">
        <v>-57.1</v>
      </c>
      <c r="E322" s="249"/>
      <c r="F322" s="249"/>
      <c r="G322" s="249"/>
      <c r="H322" s="406"/>
      <c r="I322" s="284" t="s">
        <v>993</v>
      </c>
    </row>
    <row r="323" spans="1:9" s="202" customFormat="1">
      <c r="A323" s="461">
        <v>43388</v>
      </c>
      <c r="B323" s="252" t="s">
        <v>161</v>
      </c>
      <c r="C323" s="238" t="s">
        <v>1349</v>
      </c>
      <c r="D323" s="249">
        <v>57.1</v>
      </c>
      <c r="E323" s="249"/>
      <c r="F323" s="249"/>
      <c r="G323" s="249"/>
      <c r="H323" s="406"/>
      <c r="I323" s="284" t="s">
        <v>993</v>
      </c>
    </row>
    <row r="324" spans="1:9" s="49" customFormat="1">
      <c r="A324" s="472"/>
      <c r="B324" s="473"/>
      <c r="C324" s="474"/>
      <c r="D324" s="475">
        <f>SUM(D304:D323)</f>
        <v>-224.05999999999997</v>
      </c>
      <c r="E324" s="520" t="s">
        <v>87</v>
      </c>
      <c r="F324" s="398"/>
      <c r="G324" s="476"/>
      <c r="H324" s="430"/>
      <c r="I324" s="477"/>
    </row>
    <row r="325" spans="1:9" s="49" customFormat="1">
      <c r="A325" s="96"/>
      <c r="B325" s="47"/>
      <c r="C325" s="142" t="s">
        <v>88</v>
      </c>
      <c r="D325" s="230">
        <f>D101+D167+D302+D324</f>
        <v>145377.49000000005</v>
      </c>
      <c r="E325" s="141"/>
      <c r="H325" s="257" t="s">
        <v>4</v>
      </c>
      <c r="I325" s="477"/>
    </row>
    <row r="326" spans="1:9" s="49" customFormat="1">
      <c r="A326" s="96"/>
      <c r="B326" s="47"/>
      <c r="C326" s="142" t="s">
        <v>690</v>
      </c>
      <c r="D326" s="264">
        <f>-D4-D7-D13</f>
        <v>-1561.54</v>
      </c>
      <c r="E326" s="141"/>
      <c r="F326" s="54"/>
      <c r="G326" s="142" t="s">
        <v>4</v>
      </c>
      <c r="H326" s="137" t="s">
        <v>4</v>
      </c>
      <c r="I326" s="477"/>
    </row>
    <row r="327" spans="1:9">
      <c r="C327" s="142" t="s">
        <v>653</v>
      </c>
      <c r="D327" s="230">
        <f>SUM(D325:D326)</f>
        <v>143815.95000000004</v>
      </c>
      <c r="H327" s="258" t="s">
        <v>4</v>
      </c>
    </row>
    <row r="328" spans="1:9">
      <c r="D328" s="230" t="s">
        <v>4</v>
      </c>
    </row>
    <row r="329" spans="1:9">
      <c r="C329" s="142" t="s">
        <v>1233</v>
      </c>
      <c r="D329" s="229">
        <f>'Actual Accrual Excluded'!D349</f>
        <v>143815.95000000007</v>
      </c>
      <c r="H329" s="140" t="s">
        <v>4</v>
      </c>
    </row>
    <row r="330" spans="1:9">
      <c r="C330" s="142" t="s">
        <v>4</v>
      </c>
      <c r="D330" s="230" t="s">
        <v>4</v>
      </c>
    </row>
    <row r="331" spans="1:9">
      <c r="D331" s="229">
        <f>D327-D329</f>
        <v>0</v>
      </c>
    </row>
    <row r="334" spans="1:9">
      <c r="D334" s="229" t="s">
        <v>4</v>
      </c>
    </row>
    <row r="335" spans="1:9">
      <c r="D335" s="265" t="s">
        <v>4</v>
      </c>
    </row>
    <row r="336" spans="1:9">
      <c r="D336" s="229" t="s">
        <v>4</v>
      </c>
    </row>
    <row r="337" spans="4:5">
      <c r="D337" s="134" t="s">
        <v>4</v>
      </c>
    </row>
    <row r="338" spans="4:5">
      <c r="D338" s="265" t="s">
        <v>4</v>
      </c>
      <c r="E338" s="135" t="s">
        <v>4</v>
      </c>
    </row>
    <row r="339" spans="4:5">
      <c r="D339" s="229" t="s">
        <v>4</v>
      </c>
      <c r="E339" s="135" t="s">
        <v>4</v>
      </c>
    </row>
    <row r="340" spans="4:5">
      <c r="D340" s="134" t="s">
        <v>4</v>
      </c>
    </row>
    <row r="341" spans="4:5">
      <c r="D341" s="265" t="s">
        <v>4</v>
      </c>
    </row>
  </sheetData>
  <sortState ref="A332:XEY356">
    <sortCondition ref="A332:A356"/>
  </sortState>
  <mergeCells count="12">
    <mergeCell ref="A103:H103"/>
    <mergeCell ref="A168:H168"/>
    <mergeCell ref="A303:H303"/>
    <mergeCell ref="A169:H169"/>
    <mergeCell ref="A1:H1"/>
    <mergeCell ref="A2:H2"/>
    <mergeCell ref="A63:H63"/>
    <mergeCell ref="A96:H96"/>
    <mergeCell ref="A72:H72"/>
    <mergeCell ref="A91:H91"/>
    <mergeCell ref="A90:H90"/>
    <mergeCell ref="A248:H248"/>
  </mergeCells>
  <pageMargins left="0.70866141732283472" right="0.70866141732283472" top="0.74803149606299213" bottom="0.74803149606299213" header="0.31496062992125984" footer="0.31496062992125984"/>
  <pageSetup paperSize="8" scale="59" orientation="landscape" cellComments="asDisplayed" r:id="rId1"/>
  <headerFooter>
    <oddFooter>Page &amp;P&amp;R&amp;F</oddFooter>
  </headerFooter>
  <rowBreaks count="5" manualBreakCount="5">
    <brk id="71" max="7" man="1"/>
    <brk id="101" max="7" man="1"/>
    <brk id="167" max="7" man="1"/>
    <brk id="247" max="7" man="1"/>
    <brk id="329" max="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showGridLines="0" workbookViewId="0">
      <selection activeCell="F4" sqref="F4:F12"/>
    </sheetView>
  </sheetViews>
  <sheetFormatPr defaultColWidth="9.42578125" defaultRowHeight="12.75"/>
  <cols>
    <col min="1" max="1" width="12.7109375" style="525" customWidth="1"/>
    <col min="2" max="2" width="12.7109375" style="93" bestFit="1" customWidth="1"/>
    <col min="3" max="3" width="9.42578125" style="93"/>
    <col min="4" max="4" width="49.7109375" style="526" customWidth="1"/>
    <col min="5" max="5" width="17" style="526" bestFit="1" customWidth="1"/>
    <col min="6" max="6" width="9.42578125" style="526"/>
    <col min="7" max="7" width="8.42578125" style="527" bestFit="1" customWidth="1"/>
    <col min="8" max="8" width="114.7109375" style="93" customWidth="1"/>
    <col min="9" max="9" width="9.42578125" style="527"/>
    <col min="10" max="10" width="9.42578125" style="526"/>
    <col min="11" max="11" width="70.42578125" style="93" bestFit="1" customWidth="1"/>
    <col min="12" max="12" width="12.28515625" style="93" customWidth="1"/>
    <col min="13" max="13" width="16.7109375" style="526" bestFit="1" customWidth="1"/>
    <col min="14" max="14" width="255.7109375" style="526" bestFit="1" customWidth="1"/>
    <col min="15" max="15" width="9.42578125" style="526"/>
    <col min="16" max="16" width="7.85546875" style="93" customWidth="1"/>
    <col min="17" max="16384" width="9.42578125" style="93"/>
  </cols>
  <sheetData>
    <row r="1" spans="1:17" ht="15">
      <c r="A1" s="529" t="s">
        <v>83</v>
      </c>
      <c r="B1" s="524"/>
      <c r="C1" s="524"/>
      <c r="D1" s="524"/>
      <c r="E1" s="524"/>
      <c r="F1" s="533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17" ht="15.75">
      <c r="A2" s="530" t="s">
        <v>1400</v>
      </c>
      <c r="B2" s="524"/>
      <c r="C2" s="524"/>
      <c r="D2" s="524"/>
      <c r="E2" s="524"/>
      <c r="F2" s="533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</row>
    <row r="3" spans="1:17" s="528" customFormat="1" ht="33.75">
      <c r="A3" s="531" t="s">
        <v>1401</v>
      </c>
      <c r="B3" s="521" t="s">
        <v>1402</v>
      </c>
      <c r="C3" s="521" t="s">
        <v>1403</v>
      </c>
      <c r="D3" s="521" t="s">
        <v>1404</v>
      </c>
      <c r="E3" s="521" t="s">
        <v>1405</v>
      </c>
      <c r="F3" s="522" t="s">
        <v>1406</v>
      </c>
      <c r="G3" s="521" t="s">
        <v>1407</v>
      </c>
      <c r="H3" s="521" t="s">
        <v>1162</v>
      </c>
      <c r="I3" s="522" t="s">
        <v>1408</v>
      </c>
      <c r="J3" s="522" t="s">
        <v>1409</v>
      </c>
      <c r="K3" s="521" t="s">
        <v>80</v>
      </c>
      <c r="L3" s="521" t="s">
        <v>1410</v>
      </c>
      <c r="M3" s="521" t="s">
        <v>1411</v>
      </c>
      <c r="N3" s="521" t="s">
        <v>1412</v>
      </c>
      <c r="O3" s="521" t="s">
        <v>1413</v>
      </c>
      <c r="P3" s="521" t="s">
        <v>81</v>
      </c>
      <c r="Q3" s="523" t="s">
        <v>82</v>
      </c>
    </row>
    <row r="4" spans="1:17" s="729" customFormat="1">
      <c r="A4" s="730">
        <v>43287</v>
      </c>
      <c r="B4" s="731" t="s">
        <v>98</v>
      </c>
      <c r="C4" s="731" t="s">
        <v>1414</v>
      </c>
      <c r="D4" s="731" t="s">
        <v>169</v>
      </c>
      <c r="E4" s="731" t="s">
        <v>1441</v>
      </c>
      <c r="F4" s="732" t="s">
        <v>94</v>
      </c>
      <c r="G4" s="731" t="s">
        <v>1478</v>
      </c>
      <c r="H4" s="731" t="s">
        <v>1483</v>
      </c>
      <c r="I4" s="731" t="s">
        <v>99</v>
      </c>
      <c r="J4" s="731"/>
      <c r="K4" s="731"/>
      <c r="L4" s="731"/>
      <c r="M4" s="731"/>
      <c r="N4" s="731" t="s">
        <v>1483</v>
      </c>
      <c r="O4" s="731" t="s">
        <v>94</v>
      </c>
      <c r="P4" s="731" t="s">
        <v>97</v>
      </c>
      <c r="Q4" s="731" t="s">
        <v>97</v>
      </c>
    </row>
    <row r="5" spans="1:17" s="729" customFormat="1">
      <c r="A5" s="726">
        <v>43287</v>
      </c>
      <c r="B5" s="727" t="s">
        <v>98</v>
      </c>
      <c r="C5" s="727" t="s">
        <v>1414</v>
      </c>
      <c r="D5" s="727" t="s">
        <v>1484</v>
      </c>
      <c r="E5" s="727" t="s">
        <v>1441</v>
      </c>
      <c r="F5" s="728" t="s">
        <v>94</v>
      </c>
      <c r="G5" s="727" t="s">
        <v>16</v>
      </c>
      <c r="H5" s="727" t="s">
        <v>1485</v>
      </c>
      <c r="I5" s="727" t="s">
        <v>99</v>
      </c>
      <c r="J5" s="727"/>
      <c r="K5" s="727"/>
      <c r="L5" s="727"/>
      <c r="M5" s="727"/>
      <c r="N5" s="727" t="s">
        <v>1485</v>
      </c>
      <c r="O5" s="727" t="s">
        <v>94</v>
      </c>
      <c r="P5" s="727" t="s">
        <v>97</v>
      </c>
      <c r="Q5" s="727" t="s">
        <v>97</v>
      </c>
    </row>
    <row r="6" spans="1:17" s="729" customFormat="1">
      <c r="A6" s="726">
        <v>43307</v>
      </c>
      <c r="B6" s="727" t="s">
        <v>98</v>
      </c>
      <c r="C6" s="727" t="s">
        <v>1414</v>
      </c>
      <c r="D6" s="727" t="s">
        <v>1475</v>
      </c>
      <c r="E6" s="727" t="s">
        <v>1441</v>
      </c>
      <c r="F6" s="728" t="s">
        <v>94</v>
      </c>
      <c r="G6" s="727" t="s">
        <v>16</v>
      </c>
      <c r="H6" s="727" t="s">
        <v>1476</v>
      </c>
      <c r="I6" s="727" t="s">
        <v>99</v>
      </c>
      <c r="J6" s="727"/>
      <c r="K6" s="727"/>
      <c r="L6" s="727"/>
      <c r="M6" s="727"/>
      <c r="N6" s="727" t="s">
        <v>1476</v>
      </c>
      <c r="O6" s="727" t="s">
        <v>94</v>
      </c>
      <c r="P6" s="727" t="s">
        <v>97</v>
      </c>
      <c r="Q6" s="727" t="s">
        <v>97</v>
      </c>
    </row>
    <row r="7" spans="1:17" s="729" customFormat="1">
      <c r="A7" s="726">
        <v>43334</v>
      </c>
      <c r="B7" s="727" t="s">
        <v>98</v>
      </c>
      <c r="C7" s="727" t="s">
        <v>1414</v>
      </c>
      <c r="D7" s="727" t="s">
        <v>1468</v>
      </c>
      <c r="E7" s="727" t="s">
        <v>1416</v>
      </c>
      <c r="F7" s="728" t="s">
        <v>91</v>
      </c>
      <c r="G7" s="727"/>
      <c r="H7" s="727" t="s">
        <v>1469</v>
      </c>
      <c r="I7" s="727" t="s">
        <v>99</v>
      </c>
      <c r="J7" s="727"/>
      <c r="K7" s="727" t="s">
        <v>1470</v>
      </c>
      <c r="L7" s="727"/>
      <c r="M7" s="727"/>
      <c r="N7" s="727" t="s">
        <v>1471</v>
      </c>
      <c r="O7" s="727" t="s">
        <v>94</v>
      </c>
      <c r="P7" s="727" t="s">
        <v>97</v>
      </c>
      <c r="Q7" s="727" t="s">
        <v>97</v>
      </c>
    </row>
    <row r="8" spans="1:17" s="729" customFormat="1">
      <c r="A8" s="730">
        <v>43388</v>
      </c>
      <c r="B8" s="731" t="s">
        <v>98</v>
      </c>
      <c r="C8" s="731" t="s">
        <v>1414</v>
      </c>
      <c r="D8" s="731" t="s">
        <v>162</v>
      </c>
      <c r="E8" s="731" t="s">
        <v>1441</v>
      </c>
      <c r="F8" s="732" t="s">
        <v>94</v>
      </c>
      <c r="G8" s="731" t="s">
        <v>16</v>
      </c>
      <c r="H8" s="731" t="s">
        <v>1462</v>
      </c>
      <c r="I8" s="731" t="s">
        <v>99</v>
      </c>
      <c r="J8" s="731"/>
      <c r="K8" s="731"/>
      <c r="L8" s="731"/>
      <c r="M8" s="731"/>
      <c r="N8" s="731" t="s">
        <v>1463</v>
      </c>
      <c r="O8" s="731" t="s">
        <v>94</v>
      </c>
      <c r="P8" s="731" t="s">
        <v>97</v>
      </c>
      <c r="Q8" s="731" t="s">
        <v>97</v>
      </c>
    </row>
    <row r="9" spans="1:17" s="729" customFormat="1">
      <c r="A9" s="726">
        <v>43389</v>
      </c>
      <c r="B9" s="727" t="s">
        <v>98</v>
      </c>
      <c r="C9" s="727" t="s">
        <v>1414</v>
      </c>
      <c r="D9" s="727" t="s">
        <v>1459</v>
      </c>
      <c r="E9" s="727" t="s">
        <v>1441</v>
      </c>
      <c r="F9" s="728" t="s">
        <v>94</v>
      </c>
      <c r="G9" s="727" t="s">
        <v>16</v>
      </c>
      <c r="H9" s="727" t="s">
        <v>1460</v>
      </c>
      <c r="I9" s="727" t="s">
        <v>96</v>
      </c>
      <c r="J9" s="727"/>
      <c r="K9" s="727"/>
      <c r="L9" s="727"/>
      <c r="M9" s="727"/>
      <c r="N9" s="727" t="s">
        <v>1461</v>
      </c>
      <c r="O9" s="727" t="s">
        <v>94</v>
      </c>
      <c r="P9" s="727" t="s">
        <v>97</v>
      </c>
      <c r="Q9" s="727" t="s">
        <v>97</v>
      </c>
    </row>
    <row r="10" spans="1:17" s="729" customFormat="1">
      <c r="A10" s="726">
        <v>43410</v>
      </c>
      <c r="B10" s="727" t="s">
        <v>98</v>
      </c>
      <c r="C10" s="727" t="s">
        <v>1414</v>
      </c>
      <c r="D10" s="727" t="s">
        <v>1449</v>
      </c>
      <c r="E10" s="727" t="s">
        <v>1441</v>
      </c>
      <c r="F10" s="728" t="s">
        <v>94</v>
      </c>
      <c r="G10" s="727" t="s">
        <v>16</v>
      </c>
      <c r="H10" s="727" t="s">
        <v>1450</v>
      </c>
      <c r="I10" s="727" t="s">
        <v>99</v>
      </c>
      <c r="J10" s="727"/>
      <c r="K10" s="727"/>
      <c r="L10" s="727"/>
      <c r="M10" s="727"/>
      <c r="N10" s="727" t="s">
        <v>1451</v>
      </c>
      <c r="O10" s="727" t="s">
        <v>94</v>
      </c>
      <c r="P10" s="727" t="s">
        <v>97</v>
      </c>
      <c r="Q10" s="727" t="s">
        <v>97</v>
      </c>
    </row>
    <row r="11" spans="1:17" s="729" customFormat="1">
      <c r="A11" s="726">
        <v>43430</v>
      </c>
      <c r="B11" s="727" t="s">
        <v>98</v>
      </c>
      <c r="C11" s="727" t="s">
        <v>1414</v>
      </c>
      <c r="D11" s="727" t="s">
        <v>1444</v>
      </c>
      <c r="E11" s="727" t="s">
        <v>1441</v>
      </c>
      <c r="F11" s="728" t="s">
        <v>94</v>
      </c>
      <c r="G11" s="727" t="s">
        <v>16</v>
      </c>
      <c r="H11" s="727" t="s">
        <v>1445</v>
      </c>
      <c r="I11" s="727" t="s">
        <v>96</v>
      </c>
      <c r="J11" s="727"/>
      <c r="K11" s="727"/>
      <c r="L11" s="727"/>
      <c r="M11" s="727"/>
      <c r="N11" s="727" t="s">
        <v>1446</v>
      </c>
      <c r="O11" s="727" t="s">
        <v>94</v>
      </c>
      <c r="P11" s="727" t="s">
        <v>97</v>
      </c>
      <c r="Q11" s="727" t="s">
        <v>97</v>
      </c>
    </row>
    <row r="12" spans="1:17" s="729" customFormat="1">
      <c r="A12" s="726">
        <v>43453</v>
      </c>
      <c r="B12" s="727" t="s">
        <v>98</v>
      </c>
      <c r="C12" s="727" t="s">
        <v>1414</v>
      </c>
      <c r="D12" s="727" t="s">
        <v>1415</v>
      </c>
      <c r="E12" s="727" t="s">
        <v>1416</v>
      </c>
      <c r="F12" s="728" t="s">
        <v>91</v>
      </c>
      <c r="G12" s="727"/>
      <c r="H12" s="727" t="s">
        <v>1417</v>
      </c>
      <c r="I12" s="727" t="s">
        <v>96</v>
      </c>
      <c r="J12" s="727"/>
      <c r="K12" s="727" t="s">
        <v>1418</v>
      </c>
      <c r="L12" s="727" t="s">
        <v>1419</v>
      </c>
      <c r="M12" s="727" t="s">
        <v>1420</v>
      </c>
      <c r="N12" s="727" t="s">
        <v>1421</v>
      </c>
      <c r="O12" s="727" t="s">
        <v>94</v>
      </c>
      <c r="P12" s="727" t="s">
        <v>97</v>
      </c>
      <c r="Q12" s="727" t="s">
        <v>97</v>
      </c>
    </row>
    <row r="13" spans="1:17" s="729" customFormat="1">
      <c r="A13" s="726"/>
      <c r="B13" s="727"/>
      <c r="C13" s="727"/>
      <c r="D13" s="727"/>
      <c r="E13" s="727"/>
      <c r="F13" s="728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</row>
    <row r="14" spans="1:17" s="729" customFormat="1">
      <c r="A14" s="730">
        <v>43287</v>
      </c>
      <c r="B14" s="731" t="s">
        <v>311</v>
      </c>
      <c r="C14" s="731" t="s">
        <v>1414</v>
      </c>
      <c r="D14" s="731" t="s">
        <v>1484</v>
      </c>
      <c r="E14" s="731" t="s">
        <v>1441</v>
      </c>
      <c r="F14" s="732" t="s">
        <v>94</v>
      </c>
      <c r="G14" s="731" t="s">
        <v>16</v>
      </c>
      <c r="H14" s="731" t="s">
        <v>1486</v>
      </c>
      <c r="I14" s="731" t="s">
        <v>96</v>
      </c>
      <c r="J14" s="731"/>
      <c r="K14" s="731"/>
      <c r="L14" s="731"/>
      <c r="M14" s="731"/>
      <c r="N14" s="731" t="s">
        <v>1486</v>
      </c>
      <c r="O14" s="731" t="s">
        <v>94</v>
      </c>
      <c r="P14" s="731" t="s">
        <v>97</v>
      </c>
      <c r="Q14" s="731" t="s">
        <v>97</v>
      </c>
    </row>
    <row r="15" spans="1:17" s="729" customFormat="1">
      <c r="A15" s="726">
        <v>43287</v>
      </c>
      <c r="B15" s="727" t="s">
        <v>311</v>
      </c>
      <c r="C15" s="727" t="s">
        <v>1414</v>
      </c>
      <c r="D15" s="727" t="s">
        <v>1452</v>
      </c>
      <c r="E15" s="727" t="s">
        <v>1441</v>
      </c>
      <c r="F15" s="728" t="s">
        <v>94</v>
      </c>
      <c r="G15" s="727" t="s">
        <v>1478</v>
      </c>
      <c r="H15" s="727" t="s">
        <v>1487</v>
      </c>
      <c r="I15" s="727" t="s">
        <v>155</v>
      </c>
      <c r="J15" s="727"/>
      <c r="K15" s="727"/>
      <c r="L15" s="727"/>
      <c r="M15" s="727"/>
      <c r="N15" s="727" t="s">
        <v>1487</v>
      </c>
      <c r="O15" s="727" t="s">
        <v>94</v>
      </c>
      <c r="P15" s="727" t="s">
        <v>97</v>
      </c>
      <c r="Q15" s="727" t="s">
        <v>97</v>
      </c>
    </row>
    <row r="16" spans="1:17" s="729" customFormat="1">
      <c r="A16" s="726">
        <v>43296</v>
      </c>
      <c r="B16" s="727" t="s">
        <v>311</v>
      </c>
      <c r="C16" s="727" t="s">
        <v>1414</v>
      </c>
      <c r="D16" s="727" t="s">
        <v>1480</v>
      </c>
      <c r="E16" s="727" t="s">
        <v>1416</v>
      </c>
      <c r="F16" s="728" t="s">
        <v>91</v>
      </c>
      <c r="G16" s="727"/>
      <c r="H16" s="727" t="s">
        <v>1481</v>
      </c>
      <c r="I16" s="727" t="s">
        <v>99</v>
      </c>
      <c r="J16" s="727"/>
      <c r="K16" s="727" t="s">
        <v>1482</v>
      </c>
      <c r="L16" s="727"/>
      <c r="M16" s="727"/>
      <c r="N16" s="727"/>
      <c r="O16" s="727" t="s">
        <v>94</v>
      </c>
      <c r="P16" s="727" t="s">
        <v>97</v>
      </c>
      <c r="Q16" s="727" t="s">
        <v>97</v>
      </c>
    </row>
    <row r="17" spans="1:17" s="729" customFormat="1">
      <c r="A17" s="730">
        <v>43306</v>
      </c>
      <c r="B17" s="731" t="s">
        <v>311</v>
      </c>
      <c r="C17" s="731" t="s">
        <v>1414</v>
      </c>
      <c r="D17" s="733" t="s">
        <v>1477</v>
      </c>
      <c r="E17" s="733" t="s">
        <v>1441</v>
      </c>
      <c r="F17" s="734" t="s">
        <v>91</v>
      </c>
      <c r="G17" s="733" t="s">
        <v>1478</v>
      </c>
      <c r="H17" s="733" t="s">
        <v>1479</v>
      </c>
      <c r="I17" s="731" t="s">
        <v>155</v>
      </c>
      <c r="J17" s="731"/>
      <c r="K17" s="731"/>
      <c r="L17" s="731"/>
      <c r="M17" s="731"/>
      <c r="N17" s="731"/>
      <c r="O17" s="731" t="s">
        <v>94</v>
      </c>
      <c r="P17" s="731" t="s">
        <v>97</v>
      </c>
      <c r="Q17" s="731" t="s">
        <v>97</v>
      </c>
    </row>
    <row r="18" spans="1:17" s="729" customFormat="1">
      <c r="A18" s="730">
        <v>43312</v>
      </c>
      <c r="B18" s="731" t="s">
        <v>311</v>
      </c>
      <c r="C18" s="731" t="s">
        <v>1414</v>
      </c>
      <c r="D18" s="731" t="s">
        <v>1472</v>
      </c>
      <c r="E18" s="731" t="s">
        <v>1441</v>
      </c>
      <c r="F18" s="732" t="s">
        <v>91</v>
      </c>
      <c r="G18" s="731" t="s">
        <v>16</v>
      </c>
      <c r="H18" s="731" t="s">
        <v>1473</v>
      </c>
      <c r="I18" s="731" t="s">
        <v>96</v>
      </c>
      <c r="J18" s="731"/>
      <c r="K18" s="731"/>
      <c r="L18" s="731"/>
      <c r="M18" s="731"/>
      <c r="N18" s="731" t="s">
        <v>1474</v>
      </c>
      <c r="O18" s="731" t="s">
        <v>94</v>
      </c>
      <c r="P18" s="731" t="s">
        <v>97</v>
      </c>
      <c r="Q18" s="731" t="s">
        <v>97</v>
      </c>
    </row>
    <row r="19" spans="1:17" s="729" customFormat="1">
      <c r="A19" s="726">
        <v>43334</v>
      </c>
      <c r="B19" s="727" t="s">
        <v>311</v>
      </c>
      <c r="C19" s="727" t="s">
        <v>1414</v>
      </c>
      <c r="D19" s="727" t="s">
        <v>1464</v>
      </c>
      <c r="E19" s="727" t="s">
        <v>1416</v>
      </c>
      <c r="F19" s="728" t="s">
        <v>91</v>
      </c>
      <c r="G19" s="727"/>
      <c r="H19" s="727" t="s">
        <v>1465</v>
      </c>
      <c r="I19" s="727" t="s">
        <v>96</v>
      </c>
      <c r="J19" s="727"/>
      <c r="K19" s="727" t="s">
        <v>1466</v>
      </c>
      <c r="L19" s="727"/>
      <c r="M19" s="727"/>
      <c r="N19" s="727" t="s">
        <v>1467</v>
      </c>
      <c r="O19" s="727" t="s">
        <v>94</v>
      </c>
      <c r="P19" s="727" t="s">
        <v>97</v>
      </c>
      <c r="Q19" s="727" t="s">
        <v>97</v>
      </c>
    </row>
    <row r="20" spans="1:17" s="729" customFormat="1">
      <c r="A20" s="726">
        <v>43404</v>
      </c>
      <c r="B20" s="727" t="s">
        <v>311</v>
      </c>
      <c r="C20" s="727" t="s">
        <v>1414</v>
      </c>
      <c r="D20" s="727" t="s">
        <v>1449</v>
      </c>
      <c r="E20" s="727" t="s">
        <v>1441</v>
      </c>
      <c r="F20" s="728" t="s">
        <v>91</v>
      </c>
      <c r="G20" s="727" t="s">
        <v>16</v>
      </c>
      <c r="H20" s="727" t="s">
        <v>1455</v>
      </c>
      <c r="I20" s="727" t="s">
        <v>99</v>
      </c>
      <c r="J20" s="727"/>
      <c r="K20" s="727"/>
      <c r="L20" s="727"/>
      <c r="M20" s="727"/>
      <c r="N20" s="727" t="s">
        <v>1456</v>
      </c>
      <c r="O20" s="727" t="s">
        <v>94</v>
      </c>
      <c r="P20" s="727" t="s">
        <v>97</v>
      </c>
      <c r="Q20" s="727" t="s">
        <v>97</v>
      </c>
    </row>
    <row r="21" spans="1:17" s="729" customFormat="1">
      <c r="A21" s="730">
        <v>43405</v>
      </c>
      <c r="B21" s="731" t="s">
        <v>311</v>
      </c>
      <c r="C21" s="731" t="s">
        <v>1414</v>
      </c>
      <c r="D21" s="731" t="s">
        <v>1452</v>
      </c>
      <c r="E21" s="731" t="s">
        <v>1441</v>
      </c>
      <c r="F21" s="732" t="s">
        <v>94</v>
      </c>
      <c r="G21" s="731" t="s">
        <v>1453</v>
      </c>
      <c r="H21" s="731" t="s">
        <v>1454</v>
      </c>
      <c r="I21" s="731" t="s">
        <v>96</v>
      </c>
      <c r="J21" s="731"/>
      <c r="K21" s="731"/>
      <c r="L21" s="731"/>
      <c r="M21" s="731"/>
      <c r="N21" s="731"/>
      <c r="O21" s="731" t="s">
        <v>94</v>
      </c>
      <c r="P21" s="731" t="s">
        <v>97</v>
      </c>
      <c r="Q21" s="731" t="s">
        <v>97</v>
      </c>
    </row>
    <row r="22" spans="1:17" s="729" customFormat="1">
      <c r="A22" s="726">
        <v>43419</v>
      </c>
      <c r="B22" s="727" t="s">
        <v>311</v>
      </c>
      <c r="C22" s="727" t="s">
        <v>1414</v>
      </c>
      <c r="D22" s="727" t="s">
        <v>162</v>
      </c>
      <c r="E22" s="727" t="s">
        <v>1441</v>
      </c>
      <c r="F22" s="728" t="s">
        <v>94</v>
      </c>
      <c r="G22" s="727" t="s">
        <v>16</v>
      </c>
      <c r="H22" s="727" t="s">
        <v>1447</v>
      </c>
      <c r="I22" s="727" t="s">
        <v>99</v>
      </c>
      <c r="J22" s="727"/>
      <c r="K22" s="727"/>
      <c r="L22" s="727"/>
      <c r="M22" s="727"/>
      <c r="N22" s="727" t="s">
        <v>1448</v>
      </c>
      <c r="O22" s="727" t="s">
        <v>94</v>
      </c>
      <c r="P22" s="727" t="s">
        <v>97</v>
      </c>
      <c r="Q22" s="727" t="s">
        <v>97</v>
      </c>
    </row>
    <row r="23" spans="1:17" s="729" customFormat="1">
      <c r="A23" s="730">
        <v>43430</v>
      </c>
      <c r="B23" s="731" t="s">
        <v>311</v>
      </c>
      <c r="C23" s="731" t="s">
        <v>1414</v>
      </c>
      <c r="D23" s="731" t="s">
        <v>1440</v>
      </c>
      <c r="E23" s="731" t="s">
        <v>1441</v>
      </c>
      <c r="F23" s="732" t="s">
        <v>94</v>
      </c>
      <c r="G23" s="731" t="s">
        <v>100</v>
      </c>
      <c r="H23" s="731" t="s">
        <v>1442</v>
      </c>
      <c r="I23" s="731" t="s">
        <v>96</v>
      </c>
      <c r="J23" s="731"/>
      <c r="K23" s="731"/>
      <c r="L23" s="731"/>
      <c r="M23" s="731"/>
      <c r="N23" s="731" t="s">
        <v>1443</v>
      </c>
      <c r="O23" s="731" t="s">
        <v>94</v>
      </c>
      <c r="P23" s="731" t="s">
        <v>97</v>
      </c>
      <c r="Q23" s="731" t="s">
        <v>97</v>
      </c>
    </row>
    <row r="24" spans="1:17" s="729" customFormat="1">
      <c r="A24" s="726">
        <v>43432</v>
      </c>
      <c r="B24" s="727" t="s">
        <v>311</v>
      </c>
      <c r="C24" s="727" t="s">
        <v>1414</v>
      </c>
      <c r="D24" s="727" t="s">
        <v>1436</v>
      </c>
      <c r="E24" s="727" t="s">
        <v>1416</v>
      </c>
      <c r="F24" s="728" t="s">
        <v>91</v>
      </c>
      <c r="G24" s="727"/>
      <c r="H24" s="727" t="s">
        <v>1437</v>
      </c>
      <c r="I24" s="727" t="s">
        <v>96</v>
      </c>
      <c r="J24" s="727"/>
      <c r="K24" s="727" t="s">
        <v>1438</v>
      </c>
      <c r="L24" s="727"/>
      <c r="M24" s="727"/>
      <c r="N24" s="727" t="s">
        <v>1439</v>
      </c>
      <c r="O24" s="727" t="s">
        <v>94</v>
      </c>
      <c r="P24" s="727" t="s">
        <v>97</v>
      </c>
      <c r="Q24" s="727" t="s">
        <v>97</v>
      </c>
    </row>
    <row r="25" spans="1:17" s="729" customFormat="1">
      <c r="A25" s="730">
        <v>43433</v>
      </c>
      <c r="B25" s="731" t="s">
        <v>311</v>
      </c>
      <c r="C25" s="731" t="s">
        <v>1414</v>
      </c>
      <c r="D25" s="731" t="s">
        <v>1432</v>
      </c>
      <c r="E25" s="731" t="s">
        <v>1416</v>
      </c>
      <c r="F25" s="732" t="s">
        <v>91</v>
      </c>
      <c r="G25" s="731"/>
      <c r="H25" s="731" t="s">
        <v>1433</v>
      </c>
      <c r="I25" s="731" t="s">
        <v>96</v>
      </c>
      <c r="J25" s="731"/>
      <c r="K25" s="731" t="s">
        <v>1434</v>
      </c>
      <c r="L25" s="731"/>
      <c r="M25" s="731"/>
      <c r="N25" s="731" t="s">
        <v>1435</v>
      </c>
      <c r="O25" s="731" t="s">
        <v>94</v>
      </c>
      <c r="P25" s="731" t="s">
        <v>97</v>
      </c>
      <c r="Q25" s="731" t="s">
        <v>97</v>
      </c>
    </row>
    <row r="26" spans="1:17" s="729" customFormat="1">
      <c r="A26" s="726">
        <v>43437</v>
      </c>
      <c r="B26" s="727" t="s">
        <v>311</v>
      </c>
      <c r="C26" s="727" t="s">
        <v>1414</v>
      </c>
      <c r="D26" s="727" t="s">
        <v>1428</v>
      </c>
      <c r="E26" s="727" t="s">
        <v>1416</v>
      </c>
      <c r="F26" s="728" t="s">
        <v>91</v>
      </c>
      <c r="G26" s="727"/>
      <c r="H26" s="727" t="s">
        <v>1429</v>
      </c>
      <c r="I26" s="727" t="s">
        <v>99</v>
      </c>
      <c r="J26" s="727"/>
      <c r="K26" s="727" t="s">
        <v>1430</v>
      </c>
      <c r="L26" s="727"/>
      <c r="M26" s="727"/>
      <c r="N26" s="727" t="s">
        <v>1431</v>
      </c>
      <c r="O26" s="727" t="s">
        <v>94</v>
      </c>
      <c r="P26" s="727" t="s">
        <v>97</v>
      </c>
      <c r="Q26" s="727" t="s">
        <v>97</v>
      </c>
    </row>
    <row r="27" spans="1:17" s="729" customFormat="1">
      <c r="A27" s="730">
        <v>43448</v>
      </c>
      <c r="B27" s="731" t="s">
        <v>311</v>
      </c>
      <c r="C27" s="731" t="s">
        <v>1414</v>
      </c>
      <c r="D27" s="731" t="s">
        <v>1422</v>
      </c>
      <c r="E27" s="731" t="s">
        <v>1416</v>
      </c>
      <c r="F27" s="732" t="s">
        <v>91</v>
      </c>
      <c r="G27" s="731"/>
      <c r="H27" s="731" t="s">
        <v>1423</v>
      </c>
      <c r="I27" s="731" t="s">
        <v>155</v>
      </c>
      <c r="J27" s="731"/>
      <c r="K27" s="731" t="s">
        <v>1424</v>
      </c>
      <c r="L27" s="731" t="s">
        <v>1425</v>
      </c>
      <c r="M27" s="731" t="s">
        <v>1426</v>
      </c>
      <c r="N27" s="731" t="s">
        <v>1427</v>
      </c>
      <c r="O27" s="731" t="s">
        <v>94</v>
      </c>
      <c r="P27" s="731" t="s">
        <v>97</v>
      </c>
      <c r="Q27" s="731" t="s">
        <v>97</v>
      </c>
    </row>
    <row r="28" spans="1:17" ht="15">
      <c r="A28" s="532"/>
      <c r="B28" s="524"/>
      <c r="C28" s="524"/>
      <c r="D28" s="524"/>
      <c r="E28" s="524"/>
      <c r="F28" s="533"/>
      <c r="G28" s="524"/>
      <c r="H28" s="524"/>
      <c r="I28" s="524"/>
      <c r="J28" s="524"/>
      <c r="K28" s="524"/>
      <c r="L28" s="524"/>
      <c r="M28" s="524"/>
      <c r="N28" s="524"/>
      <c r="O28" s="524"/>
      <c r="P28" s="524"/>
      <c r="Q28" s="524"/>
    </row>
    <row r="29" spans="1:17" ht="15">
      <c r="A29" s="532"/>
      <c r="B29" s="524"/>
      <c r="C29" s="524"/>
      <c r="D29" s="524"/>
      <c r="E29" s="524"/>
      <c r="F29" s="533"/>
      <c r="G29" s="524"/>
      <c r="H29" s="524"/>
      <c r="I29" s="524"/>
      <c r="J29" s="524"/>
      <c r="K29" s="524"/>
      <c r="L29" s="524"/>
      <c r="M29" s="524"/>
      <c r="N29" s="524"/>
      <c r="O29" s="524"/>
      <c r="P29" s="524"/>
      <c r="Q29" s="524"/>
    </row>
  </sheetData>
  <sortState ref="A4:R32">
    <sortCondition ref="B4:B32"/>
    <sortCondition ref="A4:A32"/>
  </sortState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Footer>&amp;CGifts - AG Disclosure Jul16 to Dec16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9"/>
  <sheetViews>
    <sheetView topLeftCell="A323" zoomScaleNormal="100" workbookViewId="0">
      <selection activeCell="D351" sqref="D351"/>
    </sheetView>
  </sheetViews>
  <sheetFormatPr defaultRowHeight="15"/>
  <cols>
    <col min="1" max="1" width="14.42578125" style="207" bestFit="1" customWidth="1"/>
    <col min="2" max="2" width="17" style="214" bestFit="1" customWidth="1"/>
    <col min="3" max="3" width="57.5703125" style="202" bestFit="1" customWidth="1"/>
    <col min="4" max="4" width="15.85546875" style="202" bestFit="1" customWidth="1"/>
    <col min="5" max="5" width="17.42578125" style="211" bestFit="1" customWidth="1"/>
    <col min="6" max="6" width="13.42578125" style="211" bestFit="1" customWidth="1"/>
    <col min="7" max="7" width="23.5703125" style="211" bestFit="1" customWidth="1"/>
    <col min="8" max="8" width="10.42578125" style="211" bestFit="1" customWidth="1"/>
    <col min="9" max="9" width="15.28515625" style="211" customWidth="1"/>
    <col min="10" max="10" width="13.28515625" style="202" customWidth="1"/>
    <col min="11" max="11" width="12.5703125" style="202" customWidth="1"/>
    <col min="12" max="12" width="12.140625" style="207" bestFit="1" customWidth="1"/>
    <col min="13" max="13" width="13.85546875" style="263" customWidth="1"/>
    <col min="14" max="14" width="14.85546875" style="202" customWidth="1"/>
    <col min="15" max="15" width="15" style="202" bestFit="1" customWidth="1"/>
    <col min="16" max="16" width="14" style="202" bestFit="1" customWidth="1"/>
    <col min="17" max="17" width="12.42578125" style="202" bestFit="1" customWidth="1"/>
    <col min="18" max="18" width="12.28515625" style="211" customWidth="1"/>
    <col min="19" max="19" width="23.42578125" style="202" customWidth="1"/>
    <col min="20" max="16384" width="9.140625" style="202"/>
  </cols>
  <sheetData>
    <row r="1" spans="1:21" s="199" customFormat="1" ht="27.75" customHeight="1">
      <c r="A1" s="1049" t="s">
        <v>1377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1"/>
    </row>
    <row r="2" spans="1:21" customFormat="1" ht="90">
      <c r="A2" s="379" t="s">
        <v>1549</v>
      </c>
      <c r="B2" s="376" t="s">
        <v>1379</v>
      </c>
      <c r="C2" s="708" t="s">
        <v>1550</v>
      </c>
      <c r="D2" s="376" t="s">
        <v>1566</v>
      </c>
      <c r="E2" s="376" t="s">
        <v>1565</v>
      </c>
      <c r="F2" s="376" t="s">
        <v>1564</v>
      </c>
      <c r="G2" s="376" t="s">
        <v>1563</v>
      </c>
      <c r="H2" s="376" t="s">
        <v>1562</v>
      </c>
      <c r="I2" s="377" t="s">
        <v>1551</v>
      </c>
      <c r="J2" s="376" t="s">
        <v>1561</v>
      </c>
      <c r="K2" s="708" t="s">
        <v>1560</v>
      </c>
      <c r="L2" s="376" t="s">
        <v>1552</v>
      </c>
      <c r="M2" s="376" t="s">
        <v>1553</v>
      </c>
      <c r="N2" s="376" t="s">
        <v>1554</v>
      </c>
      <c r="O2" s="376" t="s">
        <v>1555</v>
      </c>
      <c r="P2" s="376" t="s">
        <v>1556</v>
      </c>
      <c r="Q2" s="376" t="s">
        <v>1558</v>
      </c>
      <c r="R2" s="376" t="s">
        <v>1557</v>
      </c>
      <c r="S2" s="378" t="s">
        <v>1559</v>
      </c>
    </row>
    <row r="3" spans="1:21" s="369" customFormat="1" ht="18.75">
      <c r="A3" s="1052" t="s">
        <v>1568</v>
      </c>
      <c r="B3" s="1052"/>
      <c r="C3" s="1052"/>
      <c r="D3" s="1052"/>
      <c r="E3" s="1052"/>
      <c r="F3" s="1052"/>
      <c r="G3" s="1052"/>
      <c r="H3" s="1052"/>
      <c r="I3" s="368"/>
      <c r="L3" s="370"/>
      <c r="M3" s="371"/>
      <c r="R3" s="368"/>
    </row>
    <row r="4" spans="1:21" s="20" customFormat="1" ht="60">
      <c r="A4" s="279" t="s">
        <v>1134</v>
      </c>
      <c r="B4" s="269" t="s">
        <v>1133</v>
      </c>
      <c r="C4" s="270" t="s">
        <v>1378</v>
      </c>
      <c r="D4" s="271" t="s">
        <v>7</v>
      </c>
      <c r="E4" s="272" t="s">
        <v>70</v>
      </c>
      <c r="F4" s="273" t="s">
        <v>71</v>
      </c>
      <c r="G4" s="271" t="s">
        <v>72</v>
      </c>
      <c r="H4" s="274" t="s">
        <v>77</v>
      </c>
      <c r="I4" s="215" t="s">
        <v>1380</v>
      </c>
      <c r="J4" s="215"/>
      <c r="K4" s="275"/>
      <c r="L4" s="276"/>
      <c r="M4" s="164"/>
      <c r="R4" s="208"/>
    </row>
    <row r="5" spans="1:21" s="199" customFormat="1" ht="30">
      <c r="A5" s="372" t="s">
        <v>55</v>
      </c>
      <c r="B5" s="373" t="s">
        <v>63</v>
      </c>
      <c r="C5" s="373" t="s">
        <v>34</v>
      </c>
      <c r="D5" s="373" t="s">
        <v>7</v>
      </c>
      <c r="E5" s="374" t="s">
        <v>1135</v>
      </c>
      <c r="F5" s="374" t="s">
        <v>1135</v>
      </c>
      <c r="G5" s="374" t="s">
        <v>1135</v>
      </c>
      <c r="H5" s="375" t="s">
        <v>1135</v>
      </c>
      <c r="I5" s="215" t="s">
        <v>58</v>
      </c>
      <c r="J5" s="216"/>
      <c r="K5" s="217"/>
      <c r="L5" s="218" t="s">
        <v>54</v>
      </c>
      <c r="M5" s="219" t="s">
        <v>57</v>
      </c>
      <c r="N5" s="219" t="s">
        <v>56</v>
      </c>
      <c r="O5" s="216" t="s">
        <v>64</v>
      </c>
      <c r="P5" s="216" t="s">
        <v>61</v>
      </c>
      <c r="Q5" s="216" t="s">
        <v>62</v>
      </c>
      <c r="R5" s="215" t="s">
        <v>60</v>
      </c>
      <c r="S5" s="219" t="s">
        <v>59</v>
      </c>
    </row>
    <row r="6" spans="1:21">
      <c r="A6" s="205">
        <v>43326</v>
      </c>
      <c r="B6" s="209" t="s">
        <v>156</v>
      </c>
      <c r="C6" s="200" t="s">
        <v>250</v>
      </c>
      <c r="D6" s="201">
        <v>-149.57</v>
      </c>
      <c r="I6" s="209" t="s">
        <v>249</v>
      </c>
      <c r="J6" s="200"/>
      <c r="K6" s="200"/>
      <c r="L6" s="205"/>
      <c r="M6" s="282"/>
      <c r="N6" s="200"/>
      <c r="R6" s="209" t="s">
        <v>175</v>
      </c>
      <c r="S6" s="212" t="s">
        <v>156</v>
      </c>
      <c r="U6" s="200" t="s">
        <v>156</v>
      </c>
    </row>
    <row r="7" spans="1:21">
      <c r="A7" s="206">
        <v>43292</v>
      </c>
      <c r="B7" s="210" t="s">
        <v>277</v>
      </c>
      <c r="C7" s="203" t="s">
        <v>275</v>
      </c>
      <c r="D7" s="204">
        <v>149.57</v>
      </c>
      <c r="I7" s="210" t="s">
        <v>249</v>
      </c>
      <c r="J7" s="203"/>
      <c r="K7" s="203"/>
      <c r="L7" s="206"/>
      <c r="M7" s="283"/>
      <c r="N7" s="203"/>
      <c r="R7" s="210" t="s">
        <v>175</v>
      </c>
      <c r="S7" s="213" t="s">
        <v>276</v>
      </c>
      <c r="U7" s="203" t="s">
        <v>278</v>
      </c>
    </row>
    <row r="8" spans="1:21">
      <c r="A8" s="255">
        <v>43424</v>
      </c>
      <c r="B8" s="344" t="s">
        <v>695</v>
      </c>
      <c r="C8" s="228" t="s">
        <v>693</v>
      </c>
      <c r="D8" s="253">
        <v>134.78</v>
      </c>
      <c r="I8" s="583" t="s">
        <v>249</v>
      </c>
      <c r="J8" s="228"/>
      <c r="K8" s="228"/>
      <c r="L8" s="281"/>
      <c r="M8" s="285"/>
      <c r="N8" s="228"/>
      <c r="R8" s="228" t="s">
        <v>175</v>
      </c>
      <c r="S8" s="228" t="s">
        <v>694</v>
      </c>
      <c r="U8" s="228" t="s">
        <v>696</v>
      </c>
    </row>
    <row r="9" spans="1:21">
      <c r="A9" s="205">
        <v>43356</v>
      </c>
      <c r="B9" s="209" t="s">
        <v>108</v>
      </c>
      <c r="C9" s="200" t="s">
        <v>413</v>
      </c>
      <c r="D9" s="201">
        <v>5.46</v>
      </c>
      <c r="I9" s="209" t="s">
        <v>412</v>
      </c>
      <c r="J9" s="200"/>
      <c r="K9" s="200"/>
      <c r="L9" s="205"/>
      <c r="M9" s="282"/>
      <c r="N9" s="200"/>
      <c r="R9" s="209" t="s">
        <v>175</v>
      </c>
      <c r="S9" s="212" t="s">
        <v>414</v>
      </c>
      <c r="U9" s="200" t="s">
        <v>90</v>
      </c>
    </row>
    <row r="10" spans="1:21">
      <c r="A10" s="205">
        <v>43362</v>
      </c>
      <c r="B10" s="209" t="s">
        <v>108</v>
      </c>
      <c r="C10" s="228" t="s">
        <v>443</v>
      </c>
      <c r="D10" s="201">
        <v>5.46</v>
      </c>
      <c r="I10" s="209" t="s">
        <v>412</v>
      </c>
      <c r="J10" s="200"/>
      <c r="K10" s="200"/>
      <c r="L10" s="205"/>
      <c r="M10" s="282"/>
      <c r="N10" s="200"/>
      <c r="R10" s="209" t="s">
        <v>175</v>
      </c>
      <c r="S10" s="212" t="s">
        <v>442</v>
      </c>
      <c r="U10" s="200" t="s">
        <v>90</v>
      </c>
    </row>
    <row r="11" spans="1:21">
      <c r="A11" s="206">
        <v>43368</v>
      </c>
      <c r="B11" s="210" t="s">
        <v>108</v>
      </c>
      <c r="C11" s="203" t="s">
        <v>480</v>
      </c>
      <c r="D11" s="204">
        <v>6.37</v>
      </c>
      <c r="I11" s="210" t="s">
        <v>412</v>
      </c>
      <c r="J11" s="203"/>
      <c r="K11" s="203"/>
      <c r="L11" s="206"/>
      <c r="M11" s="283"/>
      <c r="N11" s="203"/>
      <c r="R11" s="210" t="s">
        <v>175</v>
      </c>
      <c r="S11" s="213" t="s">
        <v>481</v>
      </c>
      <c r="U11" s="203" t="s">
        <v>90</v>
      </c>
    </row>
    <row r="12" spans="1:21">
      <c r="A12" s="206">
        <v>43298</v>
      </c>
      <c r="B12" s="210" t="s">
        <v>108</v>
      </c>
      <c r="C12" s="203" t="s">
        <v>298</v>
      </c>
      <c r="D12" s="204">
        <v>3.47</v>
      </c>
      <c r="I12" s="210" t="s">
        <v>297</v>
      </c>
      <c r="J12" s="203"/>
      <c r="K12" s="203"/>
      <c r="L12" s="206"/>
      <c r="M12" s="283"/>
      <c r="N12" s="203"/>
      <c r="R12" s="210" t="s">
        <v>175</v>
      </c>
      <c r="S12" s="213" t="s">
        <v>299</v>
      </c>
      <c r="U12" s="203" t="s">
        <v>90</v>
      </c>
    </row>
    <row r="13" spans="1:21">
      <c r="A13" s="206">
        <v>43342</v>
      </c>
      <c r="B13" s="210" t="s">
        <v>108</v>
      </c>
      <c r="C13" s="203" t="s">
        <v>392</v>
      </c>
      <c r="D13" s="204">
        <v>15.22</v>
      </c>
      <c r="I13" s="210" t="s">
        <v>297</v>
      </c>
      <c r="J13" s="203"/>
      <c r="K13" s="203"/>
      <c r="L13" s="206"/>
      <c r="M13" s="283"/>
      <c r="N13" s="203"/>
      <c r="R13" s="210" t="s">
        <v>175</v>
      </c>
      <c r="S13" s="213" t="s">
        <v>389</v>
      </c>
      <c r="U13" s="203" t="s">
        <v>90</v>
      </c>
    </row>
    <row r="14" spans="1:21">
      <c r="A14" s="252">
        <v>43441</v>
      </c>
      <c r="B14" s="250" t="s">
        <v>108</v>
      </c>
      <c r="C14" s="238" t="s">
        <v>702</v>
      </c>
      <c r="D14" s="249">
        <v>7.83</v>
      </c>
      <c r="I14" s="250" t="s">
        <v>297</v>
      </c>
      <c r="J14" s="238"/>
      <c r="K14" s="238"/>
      <c r="L14" s="280"/>
      <c r="M14" s="284"/>
      <c r="N14" s="238"/>
      <c r="R14" s="238" t="s">
        <v>175</v>
      </c>
      <c r="S14" s="238" t="s">
        <v>703</v>
      </c>
      <c r="U14" s="238" t="s">
        <v>90</v>
      </c>
    </row>
    <row r="15" spans="1:21">
      <c r="A15" s="206">
        <v>43266</v>
      </c>
      <c r="B15" s="210" t="s">
        <v>126</v>
      </c>
      <c r="C15" s="203" t="s">
        <v>263</v>
      </c>
      <c r="D15" s="204">
        <v>136.5</v>
      </c>
      <c r="I15" s="210" t="s">
        <v>180</v>
      </c>
      <c r="J15" s="203"/>
      <c r="K15" s="203"/>
      <c r="L15" s="206"/>
      <c r="M15" s="283"/>
      <c r="N15" s="203"/>
      <c r="R15" s="210" t="s">
        <v>175</v>
      </c>
      <c r="S15" s="213" t="s">
        <v>264</v>
      </c>
      <c r="U15" s="203" t="s">
        <v>127</v>
      </c>
    </row>
    <row r="16" spans="1:21">
      <c r="A16" s="205">
        <v>43278</v>
      </c>
      <c r="B16" s="209" t="s">
        <v>126</v>
      </c>
      <c r="C16" s="200" t="s">
        <v>266</v>
      </c>
      <c r="D16" s="201">
        <v>300</v>
      </c>
      <c r="I16" s="209" t="s">
        <v>180</v>
      </c>
      <c r="J16" s="200"/>
      <c r="K16" s="200"/>
      <c r="L16" s="205"/>
      <c r="M16" s="282"/>
      <c r="N16" s="200"/>
      <c r="R16" s="209" t="s">
        <v>175</v>
      </c>
      <c r="S16" s="212" t="s">
        <v>267</v>
      </c>
      <c r="U16" s="200" t="s">
        <v>127</v>
      </c>
    </row>
    <row r="17" spans="1:21">
      <c r="A17" s="206">
        <v>43281</v>
      </c>
      <c r="B17" s="210" t="s">
        <v>288</v>
      </c>
      <c r="C17" s="203" t="s">
        <v>286</v>
      </c>
      <c r="D17" s="204">
        <v>239.04</v>
      </c>
      <c r="I17" s="210" t="s">
        <v>180</v>
      </c>
      <c r="J17" s="203"/>
      <c r="K17" s="203"/>
      <c r="L17" s="206"/>
      <c r="M17" s="283"/>
      <c r="N17" s="203"/>
      <c r="R17" s="210" t="s">
        <v>175</v>
      </c>
      <c r="S17" s="213" t="s">
        <v>287</v>
      </c>
      <c r="U17" s="203" t="s">
        <v>289</v>
      </c>
    </row>
    <row r="18" spans="1:21">
      <c r="A18" s="205">
        <v>43298</v>
      </c>
      <c r="B18" s="209" t="s">
        <v>108</v>
      </c>
      <c r="C18" s="200" t="s">
        <v>300</v>
      </c>
      <c r="D18" s="201">
        <v>26.36</v>
      </c>
      <c r="I18" s="209" t="s">
        <v>180</v>
      </c>
      <c r="J18" s="200"/>
      <c r="K18" s="200"/>
      <c r="L18" s="205"/>
      <c r="M18" s="282"/>
      <c r="N18" s="200"/>
      <c r="R18" s="209" t="s">
        <v>175</v>
      </c>
      <c r="S18" s="212" t="s">
        <v>299</v>
      </c>
      <c r="U18" s="200" t="s">
        <v>90</v>
      </c>
    </row>
    <row r="19" spans="1:21">
      <c r="A19" s="205">
        <v>43312</v>
      </c>
      <c r="B19" s="209" t="s">
        <v>108</v>
      </c>
      <c r="C19" s="200" t="s">
        <v>327</v>
      </c>
      <c r="D19" s="201">
        <v>10.06</v>
      </c>
      <c r="I19" s="209" t="s">
        <v>180</v>
      </c>
      <c r="J19" s="200"/>
      <c r="K19" s="200"/>
      <c r="L19" s="205"/>
      <c r="M19" s="282"/>
      <c r="N19" s="200"/>
      <c r="R19" s="209" t="s">
        <v>175</v>
      </c>
      <c r="S19" s="212" t="s">
        <v>328</v>
      </c>
      <c r="U19" s="200" t="s">
        <v>90</v>
      </c>
    </row>
    <row r="20" spans="1:21">
      <c r="A20" s="206">
        <v>43314</v>
      </c>
      <c r="B20" s="210" t="s">
        <v>138</v>
      </c>
      <c r="C20" s="203" t="s">
        <v>340</v>
      </c>
      <c r="D20" s="204">
        <v>261.5</v>
      </c>
      <c r="I20" s="210" t="s">
        <v>180</v>
      </c>
      <c r="J20" s="203"/>
      <c r="K20" s="203"/>
      <c r="L20" s="206"/>
      <c r="M20" s="283"/>
      <c r="N20" s="203"/>
      <c r="R20" s="210" t="s">
        <v>175</v>
      </c>
      <c r="S20" s="213" t="s">
        <v>341</v>
      </c>
      <c r="U20" s="203" t="s">
        <v>139</v>
      </c>
    </row>
    <row r="21" spans="1:21">
      <c r="A21" s="205">
        <v>43283</v>
      </c>
      <c r="B21" s="209" t="s">
        <v>126</v>
      </c>
      <c r="C21" s="200" t="s">
        <v>343</v>
      </c>
      <c r="D21" s="201">
        <v>920</v>
      </c>
      <c r="I21" s="209" t="s">
        <v>180</v>
      </c>
      <c r="J21" s="200"/>
      <c r="K21" s="200"/>
      <c r="L21" s="205"/>
      <c r="M21" s="282"/>
      <c r="N21" s="200"/>
      <c r="R21" s="209" t="s">
        <v>175</v>
      </c>
      <c r="S21" s="212" t="s">
        <v>344</v>
      </c>
      <c r="U21" s="200" t="s">
        <v>127</v>
      </c>
    </row>
    <row r="22" spans="1:21">
      <c r="A22" s="206">
        <v>43306</v>
      </c>
      <c r="B22" s="210" t="s">
        <v>126</v>
      </c>
      <c r="C22" s="203" t="s">
        <v>346</v>
      </c>
      <c r="D22" s="204">
        <v>332</v>
      </c>
      <c r="I22" s="210" t="s">
        <v>180</v>
      </c>
      <c r="J22" s="203"/>
      <c r="K22" s="203"/>
      <c r="L22" s="206"/>
      <c r="M22" s="283"/>
      <c r="N22" s="203"/>
      <c r="R22" s="210" t="s">
        <v>175</v>
      </c>
      <c r="S22" s="213" t="s">
        <v>347</v>
      </c>
      <c r="U22" s="203" t="s">
        <v>127</v>
      </c>
    </row>
    <row r="23" spans="1:21">
      <c r="A23" s="205">
        <v>43331</v>
      </c>
      <c r="B23" s="209" t="s">
        <v>136</v>
      </c>
      <c r="C23" s="200" t="s">
        <v>381</v>
      </c>
      <c r="D23" s="201">
        <v>76.430000000000007</v>
      </c>
      <c r="I23" s="209" t="s">
        <v>180</v>
      </c>
      <c r="J23" s="200"/>
      <c r="K23" s="200"/>
      <c r="L23" s="205"/>
      <c r="M23" s="282"/>
      <c r="N23" s="200"/>
      <c r="R23" s="209" t="s">
        <v>175</v>
      </c>
      <c r="S23" s="212" t="s">
        <v>382</v>
      </c>
      <c r="U23" s="200" t="s">
        <v>137</v>
      </c>
    </row>
    <row r="24" spans="1:21">
      <c r="A24" s="205">
        <v>43332</v>
      </c>
      <c r="B24" s="209" t="s">
        <v>126</v>
      </c>
      <c r="C24" s="200" t="s">
        <v>181</v>
      </c>
      <c r="D24" s="201">
        <v>226.2</v>
      </c>
      <c r="I24" s="209" t="s">
        <v>180</v>
      </c>
      <c r="J24" s="200"/>
      <c r="K24" s="200"/>
      <c r="L24" s="205"/>
      <c r="M24" s="282"/>
      <c r="N24" s="200"/>
      <c r="R24" s="209" t="s">
        <v>175</v>
      </c>
      <c r="S24" s="212" t="s">
        <v>394</v>
      </c>
      <c r="U24" s="200" t="s">
        <v>127</v>
      </c>
    </row>
    <row r="25" spans="1:21">
      <c r="A25" s="206">
        <v>43333</v>
      </c>
      <c r="B25" s="210" t="s">
        <v>126</v>
      </c>
      <c r="C25" s="203" t="s">
        <v>182</v>
      </c>
      <c r="D25" s="204">
        <v>266</v>
      </c>
      <c r="I25" s="210" t="s">
        <v>180</v>
      </c>
      <c r="J25" s="203"/>
      <c r="K25" s="203"/>
      <c r="L25" s="206"/>
      <c r="M25" s="283"/>
      <c r="N25" s="203"/>
      <c r="R25" s="210" t="s">
        <v>175</v>
      </c>
      <c r="S25" s="213" t="s">
        <v>396</v>
      </c>
      <c r="U25" s="203" t="s">
        <v>127</v>
      </c>
    </row>
    <row r="26" spans="1:21">
      <c r="A26" s="205">
        <v>43343</v>
      </c>
      <c r="B26" s="209" t="s">
        <v>288</v>
      </c>
      <c r="C26" s="200" t="s">
        <v>401</v>
      </c>
      <c r="D26" s="201">
        <v>235.89</v>
      </c>
      <c r="I26" s="209" t="s">
        <v>180</v>
      </c>
      <c r="J26" s="200"/>
      <c r="K26" s="200"/>
      <c r="L26" s="205"/>
      <c r="M26" s="282"/>
      <c r="N26" s="200"/>
      <c r="R26" s="209" t="s">
        <v>175</v>
      </c>
      <c r="S26" s="212" t="s">
        <v>402</v>
      </c>
      <c r="U26" s="200" t="s">
        <v>289</v>
      </c>
    </row>
    <row r="27" spans="1:21">
      <c r="A27" s="206">
        <v>43321</v>
      </c>
      <c r="B27" s="210" t="s">
        <v>131</v>
      </c>
      <c r="C27" s="203" t="s">
        <v>404</v>
      </c>
      <c r="D27" s="204">
        <v>487.2</v>
      </c>
      <c r="I27" s="210" t="s">
        <v>180</v>
      </c>
      <c r="J27" s="203"/>
      <c r="K27" s="203"/>
      <c r="L27" s="206"/>
      <c r="M27" s="283"/>
      <c r="N27" s="203"/>
      <c r="R27" s="210" t="s">
        <v>175</v>
      </c>
      <c r="S27" s="213" t="s">
        <v>405</v>
      </c>
      <c r="U27" s="203" t="s">
        <v>132</v>
      </c>
    </row>
    <row r="28" spans="1:21">
      <c r="A28" s="206">
        <v>43356</v>
      </c>
      <c r="B28" s="210" t="s">
        <v>108</v>
      </c>
      <c r="C28" s="203" t="s">
        <v>409</v>
      </c>
      <c r="D28" s="204">
        <v>7.3</v>
      </c>
      <c r="I28" s="210" t="s">
        <v>180</v>
      </c>
      <c r="J28" s="203"/>
      <c r="K28" s="203"/>
      <c r="L28" s="206"/>
      <c r="M28" s="283"/>
      <c r="N28" s="203"/>
      <c r="R28" s="210" t="s">
        <v>175</v>
      </c>
      <c r="S28" s="213" t="s">
        <v>410</v>
      </c>
      <c r="U28" s="203" t="s">
        <v>90</v>
      </c>
    </row>
    <row r="29" spans="1:21">
      <c r="A29" s="206">
        <v>43356</v>
      </c>
      <c r="B29" s="210" t="s">
        <v>108</v>
      </c>
      <c r="C29" s="203" t="s">
        <v>415</v>
      </c>
      <c r="D29" s="204">
        <v>37.36</v>
      </c>
      <c r="I29" s="210" t="s">
        <v>180</v>
      </c>
      <c r="J29" s="203"/>
      <c r="K29" s="203"/>
      <c r="L29" s="206"/>
      <c r="M29" s="283"/>
      <c r="N29" s="203"/>
      <c r="R29" s="210" t="s">
        <v>175</v>
      </c>
      <c r="S29" s="213" t="s">
        <v>414</v>
      </c>
      <c r="U29" s="203" t="s">
        <v>90</v>
      </c>
    </row>
    <row r="30" spans="1:21">
      <c r="A30" s="205">
        <v>43358</v>
      </c>
      <c r="B30" s="209" t="s">
        <v>138</v>
      </c>
      <c r="C30" s="200" t="s">
        <v>431</v>
      </c>
      <c r="D30" s="201">
        <v>144.9</v>
      </c>
      <c r="I30" s="209" t="s">
        <v>180</v>
      </c>
      <c r="J30" s="200"/>
      <c r="K30" s="200"/>
      <c r="L30" s="205"/>
      <c r="M30" s="282"/>
      <c r="N30" s="200"/>
      <c r="R30" s="209" t="s">
        <v>175</v>
      </c>
      <c r="S30" s="212" t="s">
        <v>432</v>
      </c>
      <c r="U30" s="200" t="s">
        <v>139</v>
      </c>
    </row>
    <row r="31" spans="1:21">
      <c r="A31" s="206">
        <v>43359</v>
      </c>
      <c r="B31" s="210" t="s">
        <v>136</v>
      </c>
      <c r="C31" s="203" t="s">
        <v>434</v>
      </c>
      <c r="D31" s="204">
        <v>201.26</v>
      </c>
      <c r="I31" s="210" t="s">
        <v>180</v>
      </c>
      <c r="J31" s="203"/>
      <c r="K31" s="203"/>
      <c r="L31" s="206"/>
      <c r="M31" s="283"/>
      <c r="N31" s="203"/>
      <c r="R31" s="210" t="s">
        <v>175</v>
      </c>
      <c r="S31" s="213" t="s">
        <v>435</v>
      </c>
      <c r="U31" s="203" t="s">
        <v>137</v>
      </c>
    </row>
    <row r="32" spans="1:21">
      <c r="A32" s="252">
        <v>43348</v>
      </c>
      <c r="B32" s="250" t="s">
        <v>126</v>
      </c>
      <c r="C32" s="238" t="s">
        <v>184</v>
      </c>
      <c r="D32" s="249">
        <v>317</v>
      </c>
      <c r="I32" s="250" t="s">
        <v>180</v>
      </c>
      <c r="J32" s="238"/>
      <c r="K32" s="238"/>
      <c r="L32" s="280"/>
      <c r="M32" s="284"/>
      <c r="N32" s="238"/>
      <c r="R32" s="238" t="s">
        <v>175</v>
      </c>
      <c r="S32" s="238" t="s">
        <v>705</v>
      </c>
      <c r="U32" s="238" t="s">
        <v>127</v>
      </c>
    </row>
    <row r="33" spans="1:21">
      <c r="A33" s="255">
        <v>43368</v>
      </c>
      <c r="B33" s="344" t="s">
        <v>126</v>
      </c>
      <c r="C33" s="228" t="s">
        <v>185</v>
      </c>
      <c r="D33" s="253">
        <v>320</v>
      </c>
      <c r="I33" s="583" t="s">
        <v>180</v>
      </c>
      <c r="J33" s="228"/>
      <c r="K33" s="228"/>
      <c r="L33" s="281"/>
      <c r="M33" s="285"/>
      <c r="N33" s="228"/>
      <c r="R33" s="228" t="s">
        <v>175</v>
      </c>
      <c r="S33" s="228" t="s">
        <v>707</v>
      </c>
      <c r="U33" s="228" t="s">
        <v>127</v>
      </c>
    </row>
    <row r="34" spans="1:21">
      <c r="A34" s="252">
        <v>43369</v>
      </c>
      <c r="B34" s="250" t="s">
        <v>126</v>
      </c>
      <c r="C34" s="238" t="s">
        <v>186</v>
      </c>
      <c r="D34" s="249">
        <v>245</v>
      </c>
      <c r="I34" s="250" t="s">
        <v>180</v>
      </c>
      <c r="J34" s="238"/>
      <c r="K34" s="238"/>
      <c r="L34" s="280"/>
      <c r="M34" s="284"/>
      <c r="N34" s="238"/>
      <c r="R34" s="238" t="s">
        <v>175</v>
      </c>
      <c r="S34" s="238" t="s">
        <v>709</v>
      </c>
      <c r="U34" s="238" t="s">
        <v>127</v>
      </c>
    </row>
    <row r="35" spans="1:21">
      <c r="A35" s="255">
        <v>43382</v>
      </c>
      <c r="B35" s="344" t="s">
        <v>138</v>
      </c>
      <c r="C35" s="228" t="s">
        <v>711</v>
      </c>
      <c r="D35" s="253">
        <v>246.5</v>
      </c>
      <c r="I35" s="583" t="s">
        <v>180</v>
      </c>
      <c r="J35" s="228"/>
      <c r="K35" s="228"/>
      <c r="L35" s="281"/>
      <c r="M35" s="285"/>
      <c r="N35" s="228"/>
      <c r="R35" s="228" t="s">
        <v>175</v>
      </c>
      <c r="S35" s="228" t="s">
        <v>712</v>
      </c>
      <c r="U35" s="228" t="s">
        <v>139</v>
      </c>
    </row>
    <row r="36" spans="1:21">
      <c r="A36" s="255">
        <v>43404</v>
      </c>
      <c r="B36" s="344" t="s">
        <v>126</v>
      </c>
      <c r="C36" s="228" t="s">
        <v>717</v>
      </c>
      <c r="D36" s="253">
        <v>367</v>
      </c>
      <c r="I36" s="583" t="s">
        <v>180</v>
      </c>
      <c r="J36" s="228"/>
      <c r="K36" s="228"/>
      <c r="L36" s="281"/>
      <c r="M36" s="285"/>
      <c r="N36" s="228"/>
      <c r="R36" s="228" t="s">
        <v>175</v>
      </c>
      <c r="S36" s="228" t="s">
        <v>718</v>
      </c>
      <c r="U36" s="228" t="s">
        <v>127</v>
      </c>
    </row>
    <row r="37" spans="1:21">
      <c r="A37" s="252">
        <v>43404</v>
      </c>
      <c r="B37" s="250" t="s">
        <v>288</v>
      </c>
      <c r="C37" s="238" t="s">
        <v>714</v>
      </c>
      <c r="D37" s="249">
        <v>405.39</v>
      </c>
      <c r="I37" s="250" t="s">
        <v>180</v>
      </c>
      <c r="J37" s="238"/>
      <c r="K37" s="238"/>
      <c r="L37" s="280"/>
      <c r="M37" s="284"/>
      <c r="N37" s="238"/>
      <c r="R37" s="238" t="s">
        <v>175</v>
      </c>
      <c r="S37" s="238" t="s">
        <v>715</v>
      </c>
      <c r="U37" s="238" t="s">
        <v>289</v>
      </c>
    </row>
    <row r="38" spans="1:21">
      <c r="A38" s="252">
        <v>43402</v>
      </c>
      <c r="B38" s="250" t="s">
        <v>126</v>
      </c>
      <c r="C38" s="238" t="s">
        <v>720</v>
      </c>
      <c r="D38" s="249">
        <v>42</v>
      </c>
      <c r="I38" s="250" t="s">
        <v>180</v>
      </c>
      <c r="J38" s="238"/>
      <c r="K38" s="238"/>
      <c r="L38" s="280"/>
      <c r="M38" s="284"/>
      <c r="N38" s="238"/>
      <c r="R38" s="238" t="s">
        <v>175</v>
      </c>
      <c r="S38" s="238" t="s">
        <v>721</v>
      </c>
      <c r="U38" s="238" t="s">
        <v>127</v>
      </c>
    </row>
    <row r="39" spans="1:21">
      <c r="A39" s="255">
        <v>43413</v>
      </c>
      <c r="B39" s="344" t="s">
        <v>138</v>
      </c>
      <c r="C39" s="228" t="s">
        <v>723</v>
      </c>
      <c r="D39" s="253">
        <v>388.5</v>
      </c>
      <c r="I39" s="583" t="s">
        <v>180</v>
      </c>
      <c r="J39" s="228"/>
      <c r="K39" s="228"/>
      <c r="L39" s="281"/>
      <c r="M39" s="285"/>
      <c r="N39" s="228"/>
      <c r="R39" s="228" t="s">
        <v>175</v>
      </c>
      <c r="S39" s="228" t="s">
        <v>724</v>
      </c>
      <c r="U39" s="228" t="s">
        <v>139</v>
      </c>
    </row>
    <row r="40" spans="1:21">
      <c r="A40" s="252">
        <v>43433</v>
      </c>
      <c r="B40" s="250" t="s">
        <v>138</v>
      </c>
      <c r="C40" s="238" t="s">
        <v>726</v>
      </c>
      <c r="D40" s="249">
        <v>254</v>
      </c>
      <c r="I40" s="250" t="s">
        <v>180</v>
      </c>
      <c r="J40" s="238"/>
      <c r="K40" s="238"/>
      <c r="L40" s="280"/>
      <c r="M40" s="284"/>
      <c r="N40" s="238"/>
      <c r="R40" s="238" t="s">
        <v>175</v>
      </c>
      <c r="S40" s="238" t="s">
        <v>727</v>
      </c>
      <c r="U40" s="238" t="s">
        <v>139</v>
      </c>
    </row>
    <row r="41" spans="1:21">
      <c r="A41" s="255">
        <v>43410</v>
      </c>
      <c r="B41" s="344" t="s">
        <v>126</v>
      </c>
      <c r="C41" s="228" t="s">
        <v>732</v>
      </c>
      <c r="D41" s="253">
        <v>182</v>
      </c>
      <c r="I41" s="583" t="s">
        <v>180</v>
      </c>
      <c r="J41" s="228"/>
      <c r="K41" s="228"/>
      <c r="L41" s="281"/>
      <c r="M41" s="285"/>
      <c r="N41" s="228"/>
      <c r="R41" s="228" t="s">
        <v>175</v>
      </c>
      <c r="S41" s="228" t="s">
        <v>733</v>
      </c>
      <c r="U41" s="228" t="s">
        <v>127</v>
      </c>
    </row>
    <row r="42" spans="1:21">
      <c r="A42" s="252">
        <v>43425</v>
      </c>
      <c r="B42" s="250" t="s">
        <v>126</v>
      </c>
      <c r="C42" s="238" t="s">
        <v>735</v>
      </c>
      <c r="D42" s="249">
        <v>169</v>
      </c>
      <c r="I42" s="250" t="s">
        <v>180</v>
      </c>
      <c r="J42" s="238"/>
      <c r="K42" s="238"/>
      <c r="L42" s="280"/>
      <c r="M42" s="284"/>
      <c r="N42" s="238"/>
      <c r="R42" s="238" t="s">
        <v>175</v>
      </c>
      <c r="S42" s="238" t="s">
        <v>736</v>
      </c>
      <c r="U42" s="238" t="s">
        <v>127</v>
      </c>
    </row>
    <row r="43" spans="1:21">
      <c r="A43" s="255">
        <v>43432</v>
      </c>
      <c r="B43" s="344" t="s">
        <v>126</v>
      </c>
      <c r="C43" s="228" t="s">
        <v>738</v>
      </c>
      <c r="D43" s="253">
        <v>187</v>
      </c>
      <c r="I43" s="583" t="s">
        <v>180</v>
      </c>
      <c r="J43" s="228"/>
      <c r="K43" s="228"/>
      <c r="L43" s="281"/>
      <c r="M43" s="285"/>
      <c r="N43" s="228"/>
      <c r="R43" s="228" t="s">
        <v>175</v>
      </c>
      <c r="S43" s="228" t="s">
        <v>739</v>
      </c>
      <c r="U43" s="228" t="s">
        <v>127</v>
      </c>
    </row>
    <row r="44" spans="1:21">
      <c r="A44" s="252">
        <v>43426</v>
      </c>
      <c r="B44" s="250" t="s">
        <v>131</v>
      </c>
      <c r="C44" s="238" t="s">
        <v>753</v>
      </c>
      <c r="D44" s="249">
        <v>541.9</v>
      </c>
      <c r="I44" s="250" t="s">
        <v>180</v>
      </c>
      <c r="J44" s="238"/>
      <c r="K44" s="238"/>
      <c r="L44" s="280"/>
      <c r="M44" s="284"/>
      <c r="N44" s="238"/>
      <c r="R44" s="238" t="s">
        <v>175</v>
      </c>
      <c r="S44" s="238" t="s">
        <v>754</v>
      </c>
      <c r="U44" s="238" t="s">
        <v>132</v>
      </c>
    </row>
    <row r="45" spans="1:21">
      <c r="A45" s="252">
        <v>43441</v>
      </c>
      <c r="B45" s="250" t="s">
        <v>108</v>
      </c>
      <c r="C45" s="238" t="s">
        <v>741</v>
      </c>
      <c r="D45" s="249">
        <v>3.47</v>
      </c>
      <c r="I45" s="250" t="s">
        <v>180</v>
      </c>
      <c r="J45" s="238"/>
      <c r="K45" s="238"/>
      <c r="L45" s="280"/>
      <c r="M45" s="284"/>
      <c r="N45" s="238"/>
      <c r="R45" s="238" t="s">
        <v>175</v>
      </c>
      <c r="S45" s="238" t="s">
        <v>742</v>
      </c>
      <c r="U45" s="238" t="s">
        <v>90</v>
      </c>
    </row>
    <row r="46" spans="1:21">
      <c r="A46" s="255">
        <v>43444</v>
      </c>
      <c r="B46" s="344" t="s">
        <v>108</v>
      </c>
      <c r="C46" s="228" t="s">
        <v>744</v>
      </c>
      <c r="D46" s="253">
        <v>28.82</v>
      </c>
      <c r="I46" s="583" t="s">
        <v>180</v>
      </c>
      <c r="J46" s="228"/>
      <c r="K46" s="228"/>
      <c r="L46" s="281"/>
      <c r="M46" s="285"/>
      <c r="N46" s="228"/>
      <c r="R46" s="228" t="s">
        <v>175</v>
      </c>
      <c r="S46" s="228" t="s">
        <v>745</v>
      </c>
      <c r="U46" s="228" t="s">
        <v>90</v>
      </c>
    </row>
    <row r="47" spans="1:21">
      <c r="A47" s="252">
        <v>43441</v>
      </c>
      <c r="B47" s="250" t="s">
        <v>138</v>
      </c>
      <c r="C47" s="238" t="s">
        <v>747</v>
      </c>
      <c r="D47" s="249">
        <v>134</v>
      </c>
      <c r="I47" s="250" t="s">
        <v>180</v>
      </c>
      <c r="J47" s="238"/>
      <c r="K47" s="238"/>
      <c r="L47" s="280"/>
      <c r="M47" s="284"/>
      <c r="N47" s="238"/>
      <c r="R47" s="238" t="s">
        <v>175</v>
      </c>
      <c r="S47" s="238" t="s">
        <v>748</v>
      </c>
      <c r="U47" s="238" t="s">
        <v>139</v>
      </c>
    </row>
    <row r="48" spans="1:21">
      <c r="A48" s="255">
        <v>43445</v>
      </c>
      <c r="B48" s="344" t="s">
        <v>138</v>
      </c>
      <c r="C48" s="228" t="s">
        <v>750</v>
      </c>
      <c r="D48" s="253">
        <v>142.80000000000001</v>
      </c>
      <c r="I48" s="583" t="s">
        <v>180</v>
      </c>
      <c r="J48" s="228"/>
      <c r="K48" s="228"/>
      <c r="L48" s="281"/>
      <c r="M48" s="285"/>
      <c r="N48" s="228"/>
      <c r="R48" s="228" t="s">
        <v>175</v>
      </c>
      <c r="S48" s="228" t="s">
        <v>751</v>
      </c>
      <c r="U48" s="228" t="s">
        <v>139</v>
      </c>
    </row>
    <row r="49" spans="1:21">
      <c r="A49" s="255">
        <v>43446</v>
      </c>
      <c r="B49" s="344" t="s">
        <v>138</v>
      </c>
      <c r="C49" s="228" t="s">
        <v>756</v>
      </c>
      <c r="D49" s="253">
        <v>122.5</v>
      </c>
      <c r="I49" s="583" t="s">
        <v>180</v>
      </c>
      <c r="J49" s="228"/>
      <c r="K49" s="228"/>
      <c r="L49" s="281"/>
      <c r="M49" s="285"/>
      <c r="N49" s="228"/>
      <c r="R49" s="228" t="s">
        <v>175</v>
      </c>
      <c r="S49" s="228" t="s">
        <v>757</v>
      </c>
      <c r="U49" s="228" t="s">
        <v>139</v>
      </c>
    </row>
    <row r="50" spans="1:21">
      <c r="A50" s="252">
        <v>43449</v>
      </c>
      <c r="B50" s="250" t="s">
        <v>138</v>
      </c>
      <c r="C50" s="238" t="s">
        <v>759</v>
      </c>
      <c r="D50" s="249">
        <v>166.8</v>
      </c>
      <c r="I50" s="250" t="s">
        <v>180</v>
      </c>
      <c r="J50" s="238"/>
      <c r="K50" s="238"/>
      <c r="L50" s="280"/>
      <c r="M50" s="284"/>
      <c r="N50" s="238"/>
      <c r="R50" s="238" t="s">
        <v>175</v>
      </c>
      <c r="S50" s="238" t="s">
        <v>760</v>
      </c>
      <c r="U50" s="238" t="s">
        <v>139</v>
      </c>
    </row>
    <row r="51" spans="1:21">
      <c r="A51" s="255">
        <v>43454</v>
      </c>
      <c r="B51" s="344" t="s">
        <v>108</v>
      </c>
      <c r="C51" s="228" t="s">
        <v>762</v>
      </c>
      <c r="D51" s="253">
        <v>31.29</v>
      </c>
      <c r="I51" s="583" t="s">
        <v>180</v>
      </c>
      <c r="J51" s="228"/>
      <c r="K51" s="228"/>
      <c r="L51" s="281"/>
      <c r="M51" s="285"/>
      <c r="N51" s="228"/>
      <c r="R51" s="228" t="s">
        <v>175</v>
      </c>
      <c r="S51" s="228" t="s">
        <v>763</v>
      </c>
      <c r="U51" s="228" t="s">
        <v>90</v>
      </c>
    </row>
    <row r="52" spans="1:21">
      <c r="A52" s="205">
        <v>43368</v>
      </c>
      <c r="B52" s="209" t="s">
        <v>108</v>
      </c>
      <c r="C52" s="200" t="s">
        <v>467</v>
      </c>
      <c r="D52" s="201">
        <v>100</v>
      </c>
      <c r="I52" s="209" t="s">
        <v>466</v>
      </c>
      <c r="J52" s="200"/>
      <c r="K52" s="200"/>
      <c r="L52" s="205"/>
      <c r="M52" s="282"/>
      <c r="N52" s="200"/>
      <c r="R52" s="209" t="s">
        <v>175</v>
      </c>
      <c r="S52" s="212" t="s">
        <v>468</v>
      </c>
      <c r="U52" s="200" t="s">
        <v>90</v>
      </c>
    </row>
    <row r="53" spans="1:21">
      <c r="A53" s="252">
        <v>43390</v>
      </c>
      <c r="B53" s="250" t="s">
        <v>767</v>
      </c>
      <c r="C53" s="238" t="s">
        <v>765</v>
      </c>
      <c r="D53" s="249">
        <v>403</v>
      </c>
      <c r="I53" s="250" t="s">
        <v>466</v>
      </c>
      <c r="J53" s="238"/>
      <c r="K53" s="238"/>
      <c r="L53" s="280"/>
      <c r="M53" s="284"/>
      <c r="N53" s="238"/>
      <c r="R53" s="238" t="s">
        <v>175</v>
      </c>
      <c r="S53" s="238" t="s">
        <v>766</v>
      </c>
      <c r="U53" s="238" t="s">
        <v>768</v>
      </c>
    </row>
    <row r="54" spans="1:21">
      <c r="A54" s="255">
        <v>43454</v>
      </c>
      <c r="B54" s="344" t="s">
        <v>108</v>
      </c>
      <c r="C54" s="228" t="s">
        <v>771</v>
      </c>
      <c r="D54" s="253">
        <v>173.25</v>
      </c>
      <c r="I54" s="583" t="s">
        <v>770</v>
      </c>
      <c r="J54" s="228"/>
      <c r="K54" s="228"/>
      <c r="L54" s="281"/>
      <c r="M54" s="285"/>
      <c r="N54" s="228"/>
      <c r="R54" s="228" t="s">
        <v>175</v>
      </c>
      <c r="S54" s="228" t="s">
        <v>772</v>
      </c>
      <c r="U54" s="228" t="s">
        <v>90</v>
      </c>
    </row>
    <row r="55" spans="1:21">
      <c r="A55" s="252">
        <v>43454</v>
      </c>
      <c r="B55" s="250" t="s">
        <v>108</v>
      </c>
      <c r="C55" s="238" t="s">
        <v>771</v>
      </c>
      <c r="D55" s="249">
        <v>86.63</v>
      </c>
      <c r="I55" s="250" t="s">
        <v>770</v>
      </c>
      <c r="J55" s="238"/>
      <c r="K55" s="238"/>
      <c r="L55" s="280"/>
      <c r="M55" s="284"/>
      <c r="N55" s="238"/>
      <c r="R55" s="238" t="s">
        <v>175</v>
      </c>
      <c r="S55" s="238" t="s">
        <v>772</v>
      </c>
      <c r="U55" s="238" t="s">
        <v>90</v>
      </c>
    </row>
    <row r="56" spans="1:21">
      <c r="A56" s="205">
        <v>43282</v>
      </c>
      <c r="B56" s="209" t="s">
        <v>156</v>
      </c>
      <c r="C56" s="200" t="s">
        <v>230</v>
      </c>
      <c r="D56" s="201">
        <v>1521.74</v>
      </c>
      <c r="I56" s="209" t="s">
        <v>229</v>
      </c>
      <c r="J56" s="200"/>
      <c r="K56" s="200"/>
      <c r="L56" s="205"/>
      <c r="M56" s="282"/>
      <c r="N56" s="200"/>
      <c r="R56" s="209" t="s">
        <v>175</v>
      </c>
      <c r="S56" s="212" t="s">
        <v>231</v>
      </c>
      <c r="U56" s="200" t="s">
        <v>156</v>
      </c>
    </row>
    <row r="57" spans="1:21">
      <c r="A57" s="205">
        <v>43311</v>
      </c>
      <c r="B57" s="209" t="s">
        <v>320</v>
      </c>
      <c r="C57" s="200" t="s">
        <v>318</v>
      </c>
      <c r="D57" s="201">
        <v>1304.3499999999999</v>
      </c>
      <c r="I57" s="209" t="s">
        <v>229</v>
      </c>
      <c r="J57" s="200"/>
      <c r="K57" s="200"/>
      <c r="L57" s="205"/>
      <c r="M57" s="282"/>
      <c r="N57" s="200"/>
      <c r="R57" s="209" t="s">
        <v>175</v>
      </c>
      <c r="S57" s="212" t="s">
        <v>319</v>
      </c>
      <c r="U57" s="200" t="s">
        <v>321</v>
      </c>
    </row>
    <row r="58" spans="1:21">
      <c r="A58" s="206">
        <v>43282</v>
      </c>
      <c r="B58" s="210" t="s">
        <v>156</v>
      </c>
      <c r="C58" s="203" t="s">
        <v>168</v>
      </c>
      <c r="D58" s="204">
        <v>672.17</v>
      </c>
      <c r="I58" s="210" t="s">
        <v>232</v>
      </c>
      <c r="J58" s="203"/>
      <c r="K58" s="203"/>
      <c r="L58" s="206"/>
      <c r="M58" s="283"/>
      <c r="N58" s="203"/>
      <c r="R58" s="210" t="s">
        <v>175</v>
      </c>
      <c r="S58" s="213" t="s">
        <v>231</v>
      </c>
      <c r="U58" s="203" t="s">
        <v>156</v>
      </c>
    </row>
    <row r="59" spans="1:21">
      <c r="A59" s="205">
        <v>43282</v>
      </c>
      <c r="B59" s="209" t="s">
        <v>156</v>
      </c>
      <c r="C59" s="200" t="s">
        <v>233</v>
      </c>
      <c r="D59" s="201">
        <v>672.17</v>
      </c>
      <c r="I59" s="209" t="s">
        <v>232</v>
      </c>
      <c r="J59" s="200"/>
      <c r="K59" s="200"/>
      <c r="L59" s="205"/>
      <c r="M59" s="282"/>
      <c r="N59" s="200"/>
      <c r="R59" s="209" t="s">
        <v>175</v>
      </c>
      <c r="S59" s="212" t="s">
        <v>231</v>
      </c>
      <c r="U59" s="200" t="s">
        <v>156</v>
      </c>
    </row>
    <row r="60" spans="1:21">
      <c r="A60" s="206">
        <v>43348</v>
      </c>
      <c r="B60" s="210" t="s">
        <v>455</v>
      </c>
      <c r="C60" s="203" t="s">
        <v>453</v>
      </c>
      <c r="D60" s="204">
        <v>150</v>
      </c>
      <c r="I60" s="210" t="s">
        <v>232</v>
      </c>
      <c r="J60" s="203"/>
      <c r="K60" s="203"/>
      <c r="L60" s="206"/>
      <c r="M60" s="283"/>
      <c r="N60" s="203"/>
      <c r="R60" s="210" t="s">
        <v>175</v>
      </c>
      <c r="S60" s="213" t="s">
        <v>454</v>
      </c>
      <c r="U60" s="203" t="s">
        <v>456</v>
      </c>
    </row>
    <row r="61" spans="1:21">
      <c r="A61" s="206">
        <v>43308</v>
      </c>
      <c r="B61" s="210" t="s">
        <v>128</v>
      </c>
      <c r="C61" s="203" t="s">
        <v>315</v>
      </c>
      <c r="D61" s="204">
        <v>15248.1</v>
      </c>
      <c r="I61" s="210" t="s">
        <v>314</v>
      </c>
      <c r="J61" s="203"/>
      <c r="K61" s="203"/>
      <c r="L61" s="206"/>
      <c r="M61" s="283"/>
      <c r="N61" s="203"/>
      <c r="R61" s="210" t="s">
        <v>175</v>
      </c>
      <c r="S61" s="213" t="s">
        <v>316</v>
      </c>
      <c r="U61" s="203" t="s">
        <v>129</v>
      </c>
    </row>
    <row r="62" spans="1:21">
      <c r="A62" s="255">
        <v>43444</v>
      </c>
      <c r="B62" s="344" t="s">
        <v>776</v>
      </c>
      <c r="C62" s="228" t="s">
        <v>774</v>
      </c>
      <c r="D62" s="253">
        <v>1861.96</v>
      </c>
      <c r="I62" s="583" t="s">
        <v>314</v>
      </c>
      <c r="J62" s="228"/>
      <c r="K62" s="228"/>
      <c r="L62" s="281"/>
      <c r="M62" s="285"/>
      <c r="N62" s="228"/>
      <c r="R62" s="228" t="s">
        <v>175</v>
      </c>
      <c r="S62" s="228" t="s">
        <v>775</v>
      </c>
      <c r="U62" s="228" t="s">
        <v>777</v>
      </c>
    </row>
    <row r="63" spans="1:21">
      <c r="A63" s="206">
        <v>43362</v>
      </c>
      <c r="B63" s="210" t="s">
        <v>108</v>
      </c>
      <c r="C63" s="203" t="s">
        <v>441</v>
      </c>
      <c r="D63" s="204">
        <v>104.35</v>
      </c>
      <c r="I63" s="210" t="s">
        <v>440</v>
      </c>
      <c r="J63" s="203"/>
      <c r="K63" s="203"/>
      <c r="L63" s="206"/>
      <c r="M63" s="283"/>
      <c r="N63" s="203"/>
      <c r="R63" s="210" t="s">
        <v>175</v>
      </c>
      <c r="S63" s="213" t="s">
        <v>442</v>
      </c>
      <c r="U63" s="203" t="s">
        <v>90</v>
      </c>
    </row>
    <row r="64" spans="1:21">
      <c r="A64" s="252">
        <v>43388</v>
      </c>
      <c r="B64" s="250" t="s">
        <v>108</v>
      </c>
      <c r="C64" s="238" t="s">
        <v>779</v>
      </c>
      <c r="D64" s="249">
        <v>84.52</v>
      </c>
      <c r="I64" s="250" t="s">
        <v>440</v>
      </c>
      <c r="J64" s="238"/>
      <c r="K64" s="238"/>
      <c r="L64" s="280"/>
      <c r="M64" s="284"/>
      <c r="N64" s="238"/>
      <c r="R64" s="238" t="s">
        <v>175</v>
      </c>
      <c r="S64" s="238" t="s">
        <v>780</v>
      </c>
      <c r="U64" s="238" t="s">
        <v>90</v>
      </c>
    </row>
    <row r="65" spans="1:21">
      <c r="A65" s="205">
        <v>43321</v>
      </c>
      <c r="B65" s="209" t="s">
        <v>131</v>
      </c>
      <c r="C65" s="200" t="s">
        <v>407</v>
      </c>
      <c r="D65" s="201">
        <v>425</v>
      </c>
      <c r="I65" s="209" t="s">
        <v>406</v>
      </c>
      <c r="J65" s="200"/>
      <c r="K65" s="200"/>
      <c r="L65" s="205"/>
      <c r="M65" s="282"/>
      <c r="N65" s="200"/>
      <c r="R65" s="209" t="s">
        <v>175</v>
      </c>
      <c r="S65" s="212" t="s">
        <v>405</v>
      </c>
      <c r="U65" s="200" t="s">
        <v>132</v>
      </c>
    </row>
    <row r="66" spans="1:21">
      <c r="A66" s="255">
        <v>43426</v>
      </c>
      <c r="B66" s="344" t="s">
        <v>131</v>
      </c>
      <c r="C66" s="228" t="s">
        <v>781</v>
      </c>
      <c r="D66" s="253">
        <v>460</v>
      </c>
      <c r="I66" s="583" t="s">
        <v>406</v>
      </c>
      <c r="J66" s="228"/>
      <c r="K66" s="228"/>
      <c r="L66" s="281"/>
      <c r="M66" s="285"/>
      <c r="N66" s="228"/>
      <c r="R66" s="228" t="s">
        <v>175</v>
      </c>
      <c r="S66" s="228" t="s">
        <v>754</v>
      </c>
      <c r="U66" s="228" t="s">
        <v>132</v>
      </c>
    </row>
    <row r="67" spans="1:21">
      <c r="A67" s="205">
        <v>43281</v>
      </c>
      <c r="B67" s="209" t="s">
        <v>283</v>
      </c>
      <c r="C67" s="200" t="s">
        <v>281</v>
      </c>
      <c r="D67" s="201">
        <v>27826.25</v>
      </c>
      <c r="I67" s="209" t="s">
        <v>280</v>
      </c>
      <c r="J67" s="200"/>
      <c r="K67" s="200"/>
      <c r="L67" s="205"/>
      <c r="M67" s="282"/>
      <c r="N67" s="200"/>
      <c r="R67" s="209" t="s">
        <v>175</v>
      </c>
      <c r="S67" s="212" t="s">
        <v>282</v>
      </c>
      <c r="U67" s="200" t="s">
        <v>284</v>
      </c>
    </row>
    <row r="68" spans="1:21">
      <c r="A68" s="206">
        <v>43321</v>
      </c>
      <c r="B68" s="210" t="s">
        <v>156</v>
      </c>
      <c r="C68" s="203" t="s">
        <v>241</v>
      </c>
      <c r="D68" s="204">
        <v>1585.45</v>
      </c>
      <c r="I68" s="210" t="s">
        <v>240</v>
      </c>
      <c r="J68" s="203"/>
      <c r="K68" s="203"/>
      <c r="L68" s="206"/>
      <c r="M68" s="283"/>
      <c r="N68" s="203"/>
      <c r="R68" s="210" t="s">
        <v>175</v>
      </c>
      <c r="S68" s="213" t="s">
        <v>156</v>
      </c>
      <c r="U68" s="203" t="s">
        <v>156</v>
      </c>
    </row>
    <row r="69" spans="1:21">
      <c r="A69" s="252">
        <v>43321</v>
      </c>
      <c r="B69" s="250" t="s">
        <v>785</v>
      </c>
      <c r="C69" s="238" t="s">
        <v>783</v>
      </c>
      <c r="D69" s="249">
        <v>530.21</v>
      </c>
      <c r="I69" s="250" t="s">
        <v>240</v>
      </c>
      <c r="J69" s="238"/>
      <c r="K69" s="238"/>
      <c r="L69" s="280"/>
      <c r="M69" s="284"/>
      <c r="N69" s="238"/>
      <c r="R69" s="238" t="s">
        <v>175</v>
      </c>
      <c r="S69" s="238" t="s">
        <v>784</v>
      </c>
      <c r="U69" s="238" t="s">
        <v>786</v>
      </c>
    </row>
    <row r="70" spans="1:21">
      <c r="A70" s="205">
        <v>43308</v>
      </c>
      <c r="B70" s="209" t="s">
        <v>353</v>
      </c>
      <c r="C70" s="200" t="s">
        <v>350</v>
      </c>
      <c r="D70" s="201">
        <v>120</v>
      </c>
      <c r="I70" s="209" t="s">
        <v>349</v>
      </c>
      <c r="J70" s="200"/>
      <c r="K70" s="200"/>
      <c r="L70" s="205"/>
      <c r="M70" s="282"/>
      <c r="N70" s="200"/>
      <c r="R70" s="209" t="s">
        <v>175</v>
      </c>
      <c r="S70" s="212" t="s">
        <v>351</v>
      </c>
      <c r="U70" s="200" t="s">
        <v>354</v>
      </c>
    </row>
    <row r="71" spans="1:21">
      <c r="A71" s="255">
        <v>43404</v>
      </c>
      <c r="B71" s="344" t="s">
        <v>156</v>
      </c>
      <c r="C71" s="228" t="s">
        <v>794</v>
      </c>
      <c r="D71" s="253">
        <v>-120</v>
      </c>
      <c r="I71" s="583" t="s">
        <v>349</v>
      </c>
      <c r="J71" s="228"/>
      <c r="K71" s="228"/>
      <c r="L71" s="281"/>
      <c r="M71" s="285"/>
      <c r="N71" s="228"/>
      <c r="R71" s="228" t="s">
        <v>175</v>
      </c>
      <c r="S71" s="228" t="s">
        <v>156</v>
      </c>
      <c r="U71" s="228" t="s">
        <v>156</v>
      </c>
    </row>
    <row r="72" spans="1:21">
      <c r="A72" s="252">
        <v>43404</v>
      </c>
      <c r="B72" s="250" t="s">
        <v>156</v>
      </c>
      <c r="C72" s="238" t="s">
        <v>795</v>
      </c>
      <c r="D72" s="249">
        <v>-60</v>
      </c>
      <c r="I72" s="250" t="s">
        <v>349</v>
      </c>
      <c r="J72" s="238"/>
      <c r="K72" s="238"/>
      <c r="L72" s="280"/>
      <c r="M72" s="284"/>
      <c r="N72" s="238"/>
      <c r="R72" s="238" t="s">
        <v>175</v>
      </c>
      <c r="S72" s="238" t="s">
        <v>156</v>
      </c>
      <c r="U72" s="238" t="s">
        <v>156</v>
      </c>
    </row>
    <row r="73" spans="1:21">
      <c r="A73" s="255">
        <v>43404</v>
      </c>
      <c r="B73" s="344" t="s">
        <v>156</v>
      </c>
      <c r="C73" s="228" t="s">
        <v>796</v>
      </c>
      <c r="D73" s="253">
        <v>-2350</v>
      </c>
      <c r="I73" s="583" t="s">
        <v>349</v>
      </c>
      <c r="J73" s="228"/>
      <c r="K73" s="228"/>
      <c r="L73" s="281"/>
      <c r="M73" s="285"/>
      <c r="N73" s="228"/>
      <c r="R73" s="228" t="s">
        <v>175</v>
      </c>
      <c r="S73" s="228" t="s">
        <v>156</v>
      </c>
      <c r="U73" s="228" t="s">
        <v>156</v>
      </c>
    </row>
    <row r="74" spans="1:21">
      <c r="A74" s="255">
        <v>43378</v>
      </c>
      <c r="B74" s="344" t="s">
        <v>353</v>
      </c>
      <c r="C74" s="228" t="s">
        <v>788</v>
      </c>
      <c r="D74" s="253">
        <v>60</v>
      </c>
      <c r="I74" s="583" t="s">
        <v>349</v>
      </c>
      <c r="J74" s="228"/>
      <c r="K74" s="228"/>
      <c r="L74" s="281"/>
      <c r="M74" s="285"/>
      <c r="N74" s="228"/>
      <c r="R74" s="228" t="s">
        <v>175</v>
      </c>
      <c r="S74" s="228" t="s">
        <v>789</v>
      </c>
      <c r="U74" s="228" t="s">
        <v>354</v>
      </c>
    </row>
    <row r="75" spans="1:21">
      <c r="A75" s="252">
        <v>43385</v>
      </c>
      <c r="B75" s="250" t="s">
        <v>353</v>
      </c>
      <c r="C75" s="238" t="s">
        <v>791</v>
      </c>
      <c r="D75" s="249">
        <v>2350</v>
      </c>
      <c r="I75" s="250" t="s">
        <v>349</v>
      </c>
      <c r="J75" s="238"/>
      <c r="K75" s="238"/>
      <c r="L75" s="280"/>
      <c r="M75" s="284"/>
      <c r="N75" s="238"/>
      <c r="R75" s="238" t="s">
        <v>175</v>
      </c>
      <c r="S75" s="238" t="s">
        <v>792</v>
      </c>
      <c r="U75" s="238" t="s">
        <v>354</v>
      </c>
    </row>
    <row r="76" spans="1:21">
      <c r="A76" s="206">
        <v>43282</v>
      </c>
      <c r="B76" s="210" t="s">
        <v>112</v>
      </c>
      <c r="C76" s="203" t="s">
        <v>269</v>
      </c>
      <c r="D76" s="204">
        <v>12.5</v>
      </c>
      <c r="I76" s="210" t="s">
        <v>178</v>
      </c>
      <c r="J76" s="203"/>
      <c r="K76" s="203"/>
      <c r="L76" s="206"/>
      <c r="M76" s="283"/>
      <c r="N76" s="203"/>
      <c r="R76" s="210" t="s">
        <v>175</v>
      </c>
      <c r="S76" s="213" t="s">
        <v>270</v>
      </c>
      <c r="U76" s="203" t="s">
        <v>113</v>
      </c>
    </row>
    <row r="77" spans="1:21">
      <c r="A77" s="205">
        <v>43282</v>
      </c>
      <c r="B77" s="209" t="s">
        <v>112</v>
      </c>
      <c r="C77" s="200" t="s">
        <v>271</v>
      </c>
      <c r="D77" s="201">
        <v>210.9</v>
      </c>
      <c r="I77" s="209" t="s">
        <v>178</v>
      </c>
      <c r="J77" s="200"/>
      <c r="K77" s="200"/>
      <c r="L77" s="205"/>
      <c r="M77" s="282"/>
      <c r="N77" s="200"/>
      <c r="R77" s="209" t="s">
        <v>175</v>
      </c>
      <c r="S77" s="212" t="s">
        <v>270</v>
      </c>
      <c r="U77" s="200" t="s">
        <v>113</v>
      </c>
    </row>
    <row r="78" spans="1:21">
      <c r="A78" s="206">
        <v>43282</v>
      </c>
      <c r="B78" s="210" t="s">
        <v>112</v>
      </c>
      <c r="C78" s="203" t="s">
        <v>272</v>
      </c>
      <c r="D78" s="204">
        <v>117.7</v>
      </c>
      <c r="I78" s="210" t="s">
        <v>178</v>
      </c>
      <c r="J78" s="203"/>
      <c r="K78" s="203"/>
      <c r="L78" s="206"/>
      <c r="M78" s="283"/>
      <c r="N78" s="203"/>
      <c r="R78" s="210" t="s">
        <v>175</v>
      </c>
      <c r="S78" s="213" t="s">
        <v>270</v>
      </c>
      <c r="U78" s="203" t="s">
        <v>113</v>
      </c>
    </row>
    <row r="79" spans="1:21" ht="15" customHeight="1">
      <c r="A79" s="205">
        <v>43282</v>
      </c>
      <c r="B79" s="209" t="s">
        <v>112</v>
      </c>
      <c r="C79" s="200" t="s">
        <v>273</v>
      </c>
      <c r="D79" s="201">
        <v>10</v>
      </c>
      <c r="I79" s="209" t="s">
        <v>178</v>
      </c>
      <c r="J79" s="200"/>
      <c r="K79" s="200"/>
      <c r="L79" s="205"/>
      <c r="M79" s="282"/>
      <c r="N79" s="200"/>
      <c r="R79" s="209" t="s">
        <v>175</v>
      </c>
      <c r="S79" s="212" t="s">
        <v>270</v>
      </c>
      <c r="U79" s="200" t="s">
        <v>113</v>
      </c>
    </row>
    <row r="80" spans="1:21" ht="15" customHeight="1">
      <c r="A80" s="205">
        <v>43317</v>
      </c>
      <c r="B80" s="209" t="s">
        <v>112</v>
      </c>
      <c r="C80" s="200" t="s">
        <v>372</v>
      </c>
      <c r="D80" s="201">
        <v>12.5</v>
      </c>
      <c r="I80" s="209" t="s">
        <v>178</v>
      </c>
      <c r="J80" s="200"/>
      <c r="K80" s="200"/>
      <c r="L80" s="205"/>
      <c r="M80" s="282"/>
      <c r="N80" s="200"/>
      <c r="R80" s="209" t="s">
        <v>175</v>
      </c>
      <c r="S80" s="212" t="s">
        <v>373</v>
      </c>
      <c r="U80" s="200" t="s">
        <v>113</v>
      </c>
    </row>
    <row r="81" spans="1:21" ht="15" customHeight="1">
      <c r="A81" s="206">
        <v>43317</v>
      </c>
      <c r="B81" s="210" t="s">
        <v>112</v>
      </c>
      <c r="C81" s="203" t="s">
        <v>374</v>
      </c>
      <c r="D81" s="204">
        <v>301.35000000000002</v>
      </c>
      <c r="I81" s="210" t="s">
        <v>178</v>
      </c>
      <c r="J81" s="203"/>
      <c r="K81" s="203"/>
      <c r="L81" s="206"/>
      <c r="M81" s="283"/>
      <c r="N81" s="203"/>
      <c r="R81" s="210" t="s">
        <v>175</v>
      </c>
      <c r="S81" s="213" t="s">
        <v>373</v>
      </c>
      <c r="U81" s="203" t="s">
        <v>113</v>
      </c>
    </row>
    <row r="82" spans="1:21" ht="15" customHeight="1">
      <c r="A82" s="205">
        <v>43317</v>
      </c>
      <c r="B82" s="209" t="s">
        <v>112</v>
      </c>
      <c r="C82" s="200" t="s">
        <v>375</v>
      </c>
      <c r="D82" s="201">
        <v>6.25</v>
      </c>
      <c r="I82" s="209" t="s">
        <v>178</v>
      </c>
      <c r="J82" s="200"/>
      <c r="K82" s="200"/>
      <c r="L82" s="205"/>
      <c r="M82" s="282"/>
      <c r="N82" s="200"/>
      <c r="R82" s="209" t="s">
        <v>175</v>
      </c>
      <c r="S82" s="212" t="s">
        <v>373</v>
      </c>
      <c r="U82" s="200" t="s">
        <v>113</v>
      </c>
    </row>
    <row r="83" spans="1:21" ht="15" customHeight="1">
      <c r="A83" s="206">
        <v>43317</v>
      </c>
      <c r="B83" s="210" t="s">
        <v>112</v>
      </c>
      <c r="C83" s="203" t="s">
        <v>376</v>
      </c>
      <c r="D83" s="204">
        <v>115.61</v>
      </c>
      <c r="I83" s="210" t="s">
        <v>178</v>
      </c>
      <c r="J83" s="203"/>
      <c r="K83" s="203"/>
      <c r="L83" s="206"/>
      <c r="M83" s="283"/>
      <c r="N83" s="203"/>
      <c r="R83" s="210" t="s">
        <v>175</v>
      </c>
      <c r="S83" s="213" t="s">
        <v>373</v>
      </c>
      <c r="U83" s="203" t="s">
        <v>113</v>
      </c>
    </row>
    <row r="84" spans="1:21" ht="15" customHeight="1">
      <c r="A84" s="205">
        <v>43317</v>
      </c>
      <c r="B84" s="209" t="s">
        <v>112</v>
      </c>
      <c r="C84" s="200" t="s">
        <v>376</v>
      </c>
      <c r="D84" s="201">
        <v>41.74</v>
      </c>
      <c r="I84" s="209" t="s">
        <v>178</v>
      </c>
      <c r="J84" s="200"/>
      <c r="K84" s="200"/>
      <c r="L84" s="205"/>
      <c r="M84" s="282"/>
      <c r="N84" s="200"/>
      <c r="R84" s="209" t="s">
        <v>175</v>
      </c>
      <c r="S84" s="212" t="s">
        <v>373</v>
      </c>
      <c r="U84" s="200" t="s">
        <v>113</v>
      </c>
    </row>
    <row r="85" spans="1:21" ht="15" customHeight="1">
      <c r="A85" s="206">
        <v>43331</v>
      </c>
      <c r="B85" s="210" t="s">
        <v>112</v>
      </c>
      <c r="C85" s="203" t="s">
        <v>384</v>
      </c>
      <c r="D85" s="204">
        <v>12.5</v>
      </c>
      <c r="I85" s="210" t="s">
        <v>178</v>
      </c>
      <c r="J85" s="203"/>
      <c r="K85" s="203"/>
      <c r="L85" s="206"/>
      <c r="M85" s="283"/>
      <c r="N85" s="203"/>
      <c r="R85" s="210" t="s">
        <v>175</v>
      </c>
      <c r="S85" s="213" t="s">
        <v>385</v>
      </c>
      <c r="U85" s="203" t="s">
        <v>113</v>
      </c>
    </row>
    <row r="86" spans="1:21" ht="15" customHeight="1">
      <c r="A86" s="205">
        <v>43331</v>
      </c>
      <c r="B86" s="209" t="s">
        <v>112</v>
      </c>
      <c r="C86" s="200" t="s">
        <v>386</v>
      </c>
      <c r="D86" s="201">
        <v>93.04</v>
      </c>
      <c r="I86" s="209" t="s">
        <v>178</v>
      </c>
      <c r="J86" s="200"/>
      <c r="K86" s="200"/>
      <c r="L86" s="205"/>
      <c r="M86" s="282"/>
      <c r="N86" s="200"/>
      <c r="R86" s="209" t="s">
        <v>175</v>
      </c>
      <c r="S86" s="212" t="s">
        <v>385</v>
      </c>
      <c r="U86" s="200" t="s">
        <v>113</v>
      </c>
    </row>
    <row r="87" spans="1:21" ht="15" customHeight="1">
      <c r="A87" s="206">
        <v>43331</v>
      </c>
      <c r="B87" s="210" t="s">
        <v>112</v>
      </c>
      <c r="C87" s="203" t="s">
        <v>386</v>
      </c>
      <c r="D87" s="204">
        <v>185.56</v>
      </c>
      <c r="I87" s="210" t="s">
        <v>178</v>
      </c>
      <c r="J87" s="203"/>
      <c r="K87" s="203"/>
      <c r="L87" s="206"/>
      <c r="M87" s="283"/>
      <c r="N87" s="203"/>
      <c r="R87" s="210" t="s">
        <v>175</v>
      </c>
      <c r="S87" s="213" t="s">
        <v>385</v>
      </c>
      <c r="U87" s="203" t="s">
        <v>113</v>
      </c>
    </row>
    <row r="88" spans="1:21" ht="15" customHeight="1">
      <c r="A88" s="205">
        <v>43342</v>
      </c>
      <c r="B88" s="209" t="s">
        <v>108</v>
      </c>
      <c r="C88" s="200" t="s">
        <v>391</v>
      </c>
      <c r="D88" s="201">
        <v>460.87</v>
      </c>
      <c r="I88" s="209" t="s">
        <v>178</v>
      </c>
      <c r="J88" s="200"/>
      <c r="K88" s="200"/>
      <c r="L88" s="205"/>
      <c r="M88" s="282"/>
      <c r="N88" s="200"/>
      <c r="R88" s="209" t="s">
        <v>175</v>
      </c>
      <c r="S88" s="212" t="s">
        <v>389</v>
      </c>
      <c r="U88" s="200" t="s">
        <v>90</v>
      </c>
    </row>
    <row r="89" spans="1:21" ht="15" customHeight="1">
      <c r="A89" s="205">
        <v>43338</v>
      </c>
      <c r="B89" s="209" t="s">
        <v>112</v>
      </c>
      <c r="C89" s="200" t="s">
        <v>179</v>
      </c>
      <c r="D89" s="201">
        <v>520.89</v>
      </c>
      <c r="I89" s="209" t="s">
        <v>178</v>
      </c>
      <c r="J89" s="200"/>
      <c r="K89" s="200"/>
      <c r="L89" s="205"/>
      <c r="M89" s="282"/>
      <c r="N89" s="200"/>
      <c r="R89" s="209" t="s">
        <v>175</v>
      </c>
      <c r="S89" s="212" t="s">
        <v>398</v>
      </c>
      <c r="U89" s="200" t="s">
        <v>113</v>
      </c>
    </row>
    <row r="90" spans="1:21" ht="15" customHeight="1">
      <c r="A90" s="206">
        <v>43338</v>
      </c>
      <c r="B90" s="210" t="s">
        <v>112</v>
      </c>
      <c r="C90" s="203" t="s">
        <v>399</v>
      </c>
      <c r="D90" s="204">
        <v>12.5</v>
      </c>
      <c r="I90" s="210" t="s">
        <v>178</v>
      </c>
      <c r="J90" s="203"/>
      <c r="K90" s="203"/>
      <c r="L90" s="206"/>
      <c r="M90" s="283"/>
      <c r="N90" s="203"/>
      <c r="R90" s="210" t="s">
        <v>175</v>
      </c>
      <c r="S90" s="213" t="s">
        <v>398</v>
      </c>
      <c r="U90" s="203" t="s">
        <v>113</v>
      </c>
    </row>
    <row r="91" spans="1:21" ht="15" customHeight="1">
      <c r="A91" s="205">
        <v>43345</v>
      </c>
      <c r="B91" s="209" t="s">
        <v>112</v>
      </c>
      <c r="C91" s="200" t="s">
        <v>428</v>
      </c>
      <c r="D91" s="201">
        <v>12.5</v>
      </c>
      <c r="I91" s="209" t="s">
        <v>178</v>
      </c>
      <c r="J91" s="200"/>
      <c r="K91" s="200"/>
      <c r="L91" s="205"/>
      <c r="M91" s="282"/>
      <c r="N91" s="200"/>
      <c r="R91" s="209" t="s">
        <v>175</v>
      </c>
      <c r="S91" s="212" t="s">
        <v>424</v>
      </c>
      <c r="U91" s="200" t="s">
        <v>113</v>
      </c>
    </row>
    <row r="92" spans="1:21" ht="15" customHeight="1">
      <c r="A92" s="206">
        <v>43345</v>
      </c>
      <c r="B92" s="210" t="s">
        <v>112</v>
      </c>
      <c r="C92" s="203" t="s">
        <v>429</v>
      </c>
      <c r="D92" s="204">
        <v>414.25</v>
      </c>
      <c r="I92" s="210" t="s">
        <v>178</v>
      </c>
      <c r="J92" s="203"/>
      <c r="K92" s="203"/>
      <c r="L92" s="206"/>
      <c r="M92" s="283"/>
      <c r="N92" s="203"/>
      <c r="R92" s="210" t="s">
        <v>175</v>
      </c>
      <c r="S92" s="213" t="s">
        <v>424</v>
      </c>
      <c r="U92" s="203" t="s">
        <v>113</v>
      </c>
    </row>
    <row r="93" spans="1:21" ht="15" customHeight="1">
      <c r="A93" s="206">
        <v>43352</v>
      </c>
      <c r="B93" s="210" t="s">
        <v>112</v>
      </c>
      <c r="C93" s="203" t="s">
        <v>445</v>
      </c>
      <c r="D93" s="204">
        <v>25.2</v>
      </c>
      <c r="I93" s="210" t="s">
        <v>178</v>
      </c>
      <c r="J93" s="203"/>
      <c r="K93" s="203"/>
      <c r="L93" s="206"/>
      <c r="M93" s="283"/>
      <c r="N93" s="203"/>
      <c r="R93" s="210" t="s">
        <v>175</v>
      </c>
      <c r="S93" s="213" t="s">
        <v>446</v>
      </c>
      <c r="U93" s="203" t="s">
        <v>113</v>
      </c>
    </row>
    <row r="94" spans="1:21" ht="15" customHeight="1">
      <c r="A94" s="205">
        <v>43352</v>
      </c>
      <c r="B94" s="209" t="s">
        <v>112</v>
      </c>
      <c r="C94" s="200" t="s">
        <v>447</v>
      </c>
      <c r="D94" s="201">
        <v>403.17</v>
      </c>
      <c r="I94" s="209" t="s">
        <v>178</v>
      </c>
      <c r="J94" s="200"/>
      <c r="K94" s="200"/>
      <c r="L94" s="205"/>
      <c r="M94" s="282"/>
      <c r="N94" s="200"/>
      <c r="R94" s="209" t="s">
        <v>175</v>
      </c>
      <c r="S94" s="212" t="s">
        <v>446</v>
      </c>
      <c r="U94" s="200" t="s">
        <v>113</v>
      </c>
    </row>
    <row r="95" spans="1:21" ht="15" customHeight="1">
      <c r="A95" s="206">
        <v>43352</v>
      </c>
      <c r="B95" s="210" t="s">
        <v>112</v>
      </c>
      <c r="C95" s="203" t="s">
        <v>448</v>
      </c>
      <c r="D95" s="204">
        <v>25.2</v>
      </c>
      <c r="I95" s="210" t="s">
        <v>178</v>
      </c>
      <c r="J95" s="203"/>
      <c r="K95" s="203"/>
      <c r="L95" s="206"/>
      <c r="M95" s="283"/>
      <c r="N95" s="203"/>
      <c r="R95" s="210" t="s">
        <v>175</v>
      </c>
      <c r="S95" s="213" t="s">
        <v>446</v>
      </c>
      <c r="U95" s="203" t="s">
        <v>113</v>
      </c>
    </row>
    <row r="96" spans="1:21" ht="15" customHeight="1">
      <c r="A96" s="205">
        <v>43352</v>
      </c>
      <c r="B96" s="209" t="s">
        <v>112</v>
      </c>
      <c r="C96" s="200" t="s">
        <v>449</v>
      </c>
      <c r="D96" s="201">
        <v>403.17</v>
      </c>
      <c r="I96" s="209" t="s">
        <v>178</v>
      </c>
      <c r="J96" s="200"/>
      <c r="K96" s="200"/>
      <c r="L96" s="205"/>
      <c r="M96" s="282"/>
      <c r="N96" s="200"/>
      <c r="R96" s="209" t="s">
        <v>175</v>
      </c>
      <c r="S96" s="212" t="s">
        <v>446</v>
      </c>
      <c r="U96" s="200" t="s">
        <v>113</v>
      </c>
    </row>
    <row r="97" spans="1:21" ht="15" customHeight="1">
      <c r="A97" s="206">
        <v>43352</v>
      </c>
      <c r="B97" s="210" t="s">
        <v>112</v>
      </c>
      <c r="C97" s="203" t="s">
        <v>450</v>
      </c>
      <c r="D97" s="204">
        <v>12.5</v>
      </c>
      <c r="I97" s="210" t="s">
        <v>178</v>
      </c>
      <c r="J97" s="203"/>
      <c r="K97" s="203"/>
      <c r="L97" s="206"/>
      <c r="M97" s="283"/>
      <c r="N97" s="203"/>
      <c r="R97" s="210" t="s">
        <v>175</v>
      </c>
      <c r="S97" s="213" t="s">
        <v>446</v>
      </c>
      <c r="U97" s="203" t="s">
        <v>113</v>
      </c>
    </row>
    <row r="98" spans="1:21" ht="15" customHeight="1">
      <c r="A98" s="205">
        <v>43352</v>
      </c>
      <c r="B98" s="209" t="s">
        <v>112</v>
      </c>
      <c r="C98" s="200" t="s">
        <v>451</v>
      </c>
      <c r="D98" s="201">
        <v>164.42</v>
      </c>
      <c r="I98" s="209" t="s">
        <v>178</v>
      </c>
      <c r="J98" s="200"/>
      <c r="K98" s="200"/>
      <c r="L98" s="205"/>
      <c r="M98" s="282"/>
      <c r="N98" s="200"/>
      <c r="R98" s="209" t="s">
        <v>175</v>
      </c>
      <c r="S98" s="212" t="s">
        <v>446</v>
      </c>
      <c r="U98" s="200" t="s">
        <v>113</v>
      </c>
    </row>
    <row r="99" spans="1:21" ht="15" customHeight="1">
      <c r="A99" s="206">
        <v>43352</v>
      </c>
      <c r="B99" s="210" t="s">
        <v>112</v>
      </c>
      <c r="C99" s="203" t="s">
        <v>451</v>
      </c>
      <c r="D99" s="204">
        <v>76.52</v>
      </c>
      <c r="I99" s="210" t="s">
        <v>178</v>
      </c>
      <c r="J99" s="203"/>
      <c r="K99" s="203"/>
      <c r="L99" s="206"/>
      <c r="M99" s="283"/>
      <c r="N99" s="203"/>
      <c r="R99" s="210" t="s">
        <v>175</v>
      </c>
      <c r="S99" s="213" t="s">
        <v>446</v>
      </c>
      <c r="U99" s="203" t="s">
        <v>113</v>
      </c>
    </row>
    <row r="100" spans="1:21" ht="15" customHeight="1">
      <c r="A100" s="205">
        <v>43352</v>
      </c>
      <c r="B100" s="209" t="s">
        <v>112</v>
      </c>
      <c r="C100" s="200" t="s">
        <v>399</v>
      </c>
      <c r="D100" s="201">
        <v>10</v>
      </c>
      <c r="I100" s="209" t="s">
        <v>178</v>
      </c>
      <c r="J100" s="200"/>
      <c r="K100" s="200"/>
      <c r="L100" s="205"/>
      <c r="M100" s="282"/>
      <c r="N100" s="200"/>
      <c r="R100" s="209" t="s">
        <v>175</v>
      </c>
      <c r="S100" s="212" t="s">
        <v>446</v>
      </c>
      <c r="U100" s="200" t="s">
        <v>113</v>
      </c>
    </row>
    <row r="101" spans="1:21" ht="15" customHeight="1">
      <c r="A101" s="206">
        <v>43352</v>
      </c>
      <c r="B101" s="210" t="s">
        <v>112</v>
      </c>
      <c r="C101" s="203" t="s">
        <v>399</v>
      </c>
      <c r="D101" s="204">
        <v>10</v>
      </c>
      <c r="I101" s="210" t="s">
        <v>178</v>
      </c>
      <c r="J101" s="203"/>
      <c r="K101" s="203"/>
      <c r="L101" s="206"/>
      <c r="M101" s="283"/>
      <c r="N101" s="203"/>
      <c r="R101" s="210" t="s">
        <v>175</v>
      </c>
      <c r="S101" s="213" t="s">
        <v>446</v>
      </c>
      <c r="U101" s="203" t="s">
        <v>113</v>
      </c>
    </row>
    <row r="102" spans="1:21" ht="15" customHeight="1">
      <c r="A102" s="205">
        <v>43352</v>
      </c>
      <c r="B102" s="209" t="s">
        <v>112</v>
      </c>
      <c r="C102" s="200" t="s">
        <v>179</v>
      </c>
      <c r="D102" s="201">
        <v>85.14</v>
      </c>
      <c r="I102" s="209" t="s">
        <v>178</v>
      </c>
      <c r="J102" s="200"/>
      <c r="K102" s="200"/>
      <c r="L102" s="205"/>
      <c r="M102" s="282"/>
      <c r="N102" s="200"/>
      <c r="R102" s="209" t="s">
        <v>175</v>
      </c>
      <c r="S102" s="212" t="s">
        <v>446</v>
      </c>
      <c r="U102" s="200" t="s">
        <v>113</v>
      </c>
    </row>
    <row r="103" spans="1:21" ht="15" customHeight="1">
      <c r="A103" s="206">
        <v>43359</v>
      </c>
      <c r="B103" s="210" t="s">
        <v>112</v>
      </c>
      <c r="C103" s="203" t="s">
        <v>450</v>
      </c>
      <c r="D103" s="204">
        <v>10</v>
      </c>
      <c r="I103" s="210" t="s">
        <v>178</v>
      </c>
      <c r="J103" s="203"/>
      <c r="K103" s="203"/>
      <c r="L103" s="206"/>
      <c r="M103" s="283"/>
      <c r="N103" s="203"/>
      <c r="R103" s="210" t="s">
        <v>175</v>
      </c>
      <c r="S103" s="213" t="s">
        <v>487</v>
      </c>
      <c r="U103" s="203" t="s">
        <v>113</v>
      </c>
    </row>
    <row r="104" spans="1:21" ht="15" customHeight="1">
      <c r="A104" s="205">
        <v>43373</v>
      </c>
      <c r="B104" s="209" t="s">
        <v>112</v>
      </c>
      <c r="C104" s="200" t="s">
        <v>492</v>
      </c>
      <c r="D104" s="201">
        <v>12.5</v>
      </c>
      <c r="I104" s="209" t="s">
        <v>178</v>
      </c>
      <c r="J104" s="200"/>
      <c r="K104" s="200"/>
      <c r="L104" s="205"/>
      <c r="M104" s="282"/>
      <c r="N104" s="200"/>
      <c r="R104" s="209" t="s">
        <v>175</v>
      </c>
      <c r="S104" s="212" t="s">
        <v>490</v>
      </c>
      <c r="U104" s="200" t="s">
        <v>113</v>
      </c>
    </row>
    <row r="105" spans="1:21" ht="15" customHeight="1">
      <c r="A105" s="206">
        <v>43373</v>
      </c>
      <c r="B105" s="210" t="s">
        <v>112</v>
      </c>
      <c r="C105" s="203" t="s">
        <v>493</v>
      </c>
      <c r="D105" s="204">
        <v>301.35000000000002</v>
      </c>
      <c r="I105" s="210" t="s">
        <v>178</v>
      </c>
      <c r="J105" s="203"/>
      <c r="K105" s="203"/>
      <c r="L105" s="206"/>
      <c r="M105" s="283"/>
      <c r="N105" s="203"/>
      <c r="R105" s="210" t="s">
        <v>175</v>
      </c>
      <c r="S105" s="213" t="s">
        <v>490</v>
      </c>
      <c r="U105" s="203" t="s">
        <v>113</v>
      </c>
    </row>
    <row r="106" spans="1:21" ht="15" customHeight="1">
      <c r="A106" s="205">
        <v>43373</v>
      </c>
      <c r="B106" s="209" t="s">
        <v>112</v>
      </c>
      <c r="C106" s="200" t="s">
        <v>494</v>
      </c>
      <c r="D106" s="201">
        <v>193.75</v>
      </c>
      <c r="I106" s="209" t="s">
        <v>178</v>
      </c>
      <c r="J106" s="200"/>
      <c r="K106" s="200"/>
      <c r="L106" s="205"/>
      <c r="M106" s="282"/>
      <c r="N106" s="200"/>
      <c r="R106" s="209" t="s">
        <v>175</v>
      </c>
      <c r="S106" s="212" t="s">
        <v>490</v>
      </c>
      <c r="U106" s="200" t="s">
        <v>113</v>
      </c>
    </row>
    <row r="107" spans="1:21" ht="15" customHeight="1">
      <c r="A107" s="206">
        <v>43373</v>
      </c>
      <c r="B107" s="210" t="s">
        <v>112</v>
      </c>
      <c r="C107" s="203" t="s">
        <v>495</v>
      </c>
      <c r="D107" s="204">
        <v>12.5</v>
      </c>
      <c r="I107" s="210" t="s">
        <v>178</v>
      </c>
      <c r="J107" s="203"/>
      <c r="K107" s="203"/>
      <c r="L107" s="206"/>
      <c r="M107" s="283"/>
      <c r="N107" s="203"/>
      <c r="R107" s="210" t="s">
        <v>175</v>
      </c>
      <c r="S107" s="213" t="s">
        <v>490</v>
      </c>
      <c r="U107" s="203" t="s">
        <v>113</v>
      </c>
    </row>
    <row r="108" spans="1:21" ht="15" customHeight="1">
      <c r="A108" s="205">
        <v>43373</v>
      </c>
      <c r="B108" s="209" t="s">
        <v>112</v>
      </c>
      <c r="C108" s="200" t="s">
        <v>445</v>
      </c>
      <c r="D108" s="201">
        <v>10</v>
      </c>
      <c r="I108" s="209" t="s">
        <v>178</v>
      </c>
      <c r="J108" s="200"/>
      <c r="K108" s="200"/>
      <c r="L108" s="205"/>
      <c r="M108" s="282"/>
      <c r="N108" s="200"/>
      <c r="R108" s="209" t="s">
        <v>175</v>
      </c>
      <c r="S108" s="212" t="s">
        <v>490</v>
      </c>
      <c r="U108" s="200" t="s">
        <v>113</v>
      </c>
    </row>
    <row r="109" spans="1:21" ht="15" customHeight="1">
      <c r="A109" s="206">
        <v>43373</v>
      </c>
      <c r="B109" s="210" t="s">
        <v>112</v>
      </c>
      <c r="C109" s="203" t="s">
        <v>445</v>
      </c>
      <c r="D109" s="204">
        <v>10</v>
      </c>
      <c r="I109" s="210" t="s">
        <v>178</v>
      </c>
      <c r="J109" s="203"/>
      <c r="K109" s="203"/>
      <c r="L109" s="206"/>
      <c r="M109" s="283"/>
      <c r="N109" s="203"/>
      <c r="R109" s="210" t="s">
        <v>175</v>
      </c>
      <c r="S109" s="213" t="s">
        <v>490</v>
      </c>
      <c r="U109" s="203" t="s">
        <v>113</v>
      </c>
    </row>
    <row r="110" spans="1:21" ht="15" customHeight="1">
      <c r="A110" s="205">
        <v>43373</v>
      </c>
      <c r="B110" s="209" t="s">
        <v>112</v>
      </c>
      <c r="C110" s="200" t="s">
        <v>448</v>
      </c>
      <c r="D110" s="201">
        <v>10</v>
      </c>
      <c r="I110" s="209" t="s">
        <v>178</v>
      </c>
      <c r="J110" s="200"/>
      <c r="K110" s="200"/>
      <c r="L110" s="205"/>
      <c r="M110" s="282"/>
      <c r="N110" s="200"/>
      <c r="R110" s="209" t="s">
        <v>175</v>
      </c>
      <c r="S110" s="212" t="s">
        <v>490</v>
      </c>
      <c r="U110" s="200" t="s">
        <v>113</v>
      </c>
    </row>
    <row r="111" spans="1:21" ht="15" customHeight="1">
      <c r="A111" s="206">
        <v>43373</v>
      </c>
      <c r="B111" s="210" t="s">
        <v>112</v>
      </c>
      <c r="C111" s="203" t="s">
        <v>448</v>
      </c>
      <c r="D111" s="204">
        <v>10</v>
      </c>
      <c r="I111" s="210" t="s">
        <v>178</v>
      </c>
      <c r="J111" s="203"/>
      <c r="K111" s="203"/>
      <c r="L111" s="206"/>
      <c r="M111" s="283"/>
      <c r="N111" s="203"/>
      <c r="R111" s="210" t="s">
        <v>175</v>
      </c>
      <c r="S111" s="213" t="s">
        <v>490</v>
      </c>
      <c r="U111" s="203" t="s">
        <v>113</v>
      </c>
    </row>
    <row r="112" spans="1:21" ht="15" customHeight="1">
      <c r="A112" s="205">
        <v>43373</v>
      </c>
      <c r="B112" s="209" t="s">
        <v>112</v>
      </c>
      <c r="C112" s="200" t="s">
        <v>447</v>
      </c>
      <c r="D112" s="201">
        <v>192.31</v>
      </c>
      <c r="I112" s="209" t="s">
        <v>178</v>
      </c>
      <c r="J112" s="200"/>
      <c r="K112" s="200"/>
      <c r="L112" s="205"/>
      <c r="M112" s="282"/>
      <c r="N112" s="200"/>
      <c r="R112" s="209" t="s">
        <v>175</v>
      </c>
      <c r="S112" s="212" t="s">
        <v>490</v>
      </c>
      <c r="U112" s="200" t="s">
        <v>113</v>
      </c>
    </row>
    <row r="113" spans="1:21" ht="15" customHeight="1">
      <c r="A113" s="206">
        <v>43373</v>
      </c>
      <c r="B113" s="210" t="s">
        <v>112</v>
      </c>
      <c r="C113" s="203" t="s">
        <v>447</v>
      </c>
      <c r="D113" s="204">
        <v>1.71</v>
      </c>
      <c r="I113" s="210" t="s">
        <v>178</v>
      </c>
      <c r="J113" s="203"/>
      <c r="K113" s="203"/>
      <c r="L113" s="206"/>
      <c r="M113" s="283"/>
      <c r="N113" s="203"/>
      <c r="R113" s="210" t="s">
        <v>175</v>
      </c>
      <c r="S113" s="213" t="s">
        <v>490</v>
      </c>
      <c r="U113" s="203" t="s">
        <v>113</v>
      </c>
    </row>
    <row r="114" spans="1:21" ht="15" customHeight="1">
      <c r="A114" s="205">
        <v>43373</v>
      </c>
      <c r="B114" s="209" t="s">
        <v>112</v>
      </c>
      <c r="C114" s="200" t="s">
        <v>449</v>
      </c>
      <c r="D114" s="201">
        <v>192.31</v>
      </c>
      <c r="I114" s="209" t="s">
        <v>178</v>
      </c>
      <c r="J114" s="200"/>
      <c r="K114" s="200"/>
      <c r="L114" s="205"/>
      <c r="M114" s="282"/>
      <c r="N114" s="200"/>
      <c r="R114" s="209" t="s">
        <v>175</v>
      </c>
      <c r="S114" s="212" t="s">
        <v>490</v>
      </c>
      <c r="U114" s="200" t="s">
        <v>113</v>
      </c>
    </row>
    <row r="115" spans="1:21" ht="15" customHeight="1">
      <c r="A115" s="206">
        <v>43373</v>
      </c>
      <c r="B115" s="210" t="s">
        <v>112</v>
      </c>
      <c r="C115" s="203" t="s">
        <v>449</v>
      </c>
      <c r="D115" s="204">
        <v>1.71</v>
      </c>
      <c r="I115" s="210" t="s">
        <v>178</v>
      </c>
      <c r="J115" s="203"/>
      <c r="K115" s="203"/>
      <c r="L115" s="206"/>
      <c r="M115" s="283"/>
      <c r="N115" s="203"/>
      <c r="R115" s="210" t="s">
        <v>175</v>
      </c>
      <c r="S115" s="213" t="s">
        <v>490</v>
      </c>
      <c r="U115" s="203" t="s">
        <v>113</v>
      </c>
    </row>
    <row r="116" spans="1:21" ht="15" customHeight="1">
      <c r="A116" s="252">
        <v>43387</v>
      </c>
      <c r="B116" s="250" t="s">
        <v>112</v>
      </c>
      <c r="C116" s="238" t="s">
        <v>450</v>
      </c>
      <c r="D116" s="249">
        <v>25</v>
      </c>
      <c r="I116" s="250" t="s">
        <v>178</v>
      </c>
      <c r="J116" s="238"/>
      <c r="K116" s="238"/>
      <c r="L116" s="280"/>
      <c r="M116" s="284"/>
      <c r="N116" s="238"/>
      <c r="R116" s="238" t="s">
        <v>175</v>
      </c>
      <c r="S116" s="238" t="s">
        <v>798</v>
      </c>
      <c r="U116" s="238" t="s">
        <v>113</v>
      </c>
    </row>
    <row r="117" spans="1:21" ht="15" customHeight="1">
      <c r="A117" s="255">
        <v>43387</v>
      </c>
      <c r="B117" s="344" t="s">
        <v>112</v>
      </c>
      <c r="C117" s="228" t="s">
        <v>799</v>
      </c>
      <c r="D117" s="253">
        <v>12.5</v>
      </c>
      <c r="I117" s="583" t="s">
        <v>178</v>
      </c>
      <c r="J117" s="228"/>
      <c r="K117" s="228"/>
      <c r="L117" s="281"/>
      <c r="M117" s="285"/>
      <c r="N117" s="228"/>
      <c r="R117" s="228" t="s">
        <v>175</v>
      </c>
      <c r="S117" s="228" t="s">
        <v>798</v>
      </c>
      <c r="U117" s="228" t="s">
        <v>113</v>
      </c>
    </row>
    <row r="118" spans="1:21" ht="15" customHeight="1">
      <c r="A118" s="252">
        <v>43387</v>
      </c>
      <c r="B118" s="250" t="s">
        <v>112</v>
      </c>
      <c r="C118" s="238" t="s">
        <v>800</v>
      </c>
      <c r="D118" s="249">
        <v>317.13</v>
      </c>
      <c r="I118" s="250" t="s">
        <v>178</v>
      </c>
      <c r="J118" s="238"/>
      <c r="K118" s="238"/>
      <c r="L118" s="280"/>
      <c r="M118" s="284"/>
      <c r="N118" s="238"/>
      <c r="R118" s="238" t="s">
        <v>175</v>
      </c>
      <c r="S118" s="238" t="s">
        <v>798</v>
      </c>
      <c r="U118" s="238" t="s">
        <v>113</v>
      </c>
    </row>
    <row r="119" spans="1:21" ht="15" customHeight="1">
      <c r="A119" s="255">
        <v>43387</v>
      </c>
      <c r="B119" s="344" t="s">
        <v>112</v>
      </c>
      <c r="C119" s="228" t="s">
        <v>801</v>
      </c>
      <c r="D119" s="253">
        <v>283.38</v>
      </c>
      <c r="I119" s="583" t="s">
        <v>178</v>
      </c>
      <c r="J119" s="228"/>
      <c r="K119" s="228"/>
      <c r="L119" s="281"/>
      <c r="M119" s="285"/>
      <c r="N119" s="228"/>
      <c r="R119" s="228" t="s">
        <v>175</v>
      </c>
      <c r="S119" s="228" t="s">
        <v>798</v>
      </c>
      <c r="U119" s="228" t="s">
        <v>113</v>
      </c>
    </row>
    <row r="120" spans="1:21" ht="15" customHeight="1">
      <c r="A120" s="252">
        <v>43387</v>
      </c>
      <c r="B120" s="250" t="s">
        <v>112</v>
      </c>
      <c r="C120" s="238" t="s">
        <v>802</v>
      </c>
      <c r="D120" s="249">
        <v>12.5</v>
      </c>
      <c r="I120" s="250" t="s">
        <v>178</v>
      </c>
      <c r="J120" s="238"/>
      <c r="K120" s="238"/>
      <c r="L120" s="280"/>
      <c r="M120" s="284"/>
      <c r="N120" s="238"/>
      <c r="R120" s="238" t="s">
        <v>175</v>
      </c>
      <c r="S120" s="238" t="s">
        <v>798</v>
      </c>
      <c r="U120" s="238" t="s">
        <v>113</v>
      </c>
    </row>
    <row r="121" spans="1:21" ht="15" customHeight="1">
      <c r="A121" s="255">
        <v>43387</v>
      </c>
      <c r="B121" s="344" t="s">
        <v>112</v>
      </c>
      <c r="C121" s="228" t="s">
        <v>803</v>
      </c>
      <c r="D121" s="253">
        <v>12.5</v>
      </c>
      <c r="I121" s="583" t="s">
        <v>178</v>
      </c>
      <c r="J121" s="228"/>
      <c r="K121" s="228"/>
      <c r="L121" s="281"/>
      <c r="M121" s="285"/>
      <c r="N121" s="228"/>
      <c r="R121" s="228" t="s">
        <v>175</v>
      </c>
      <c r="S121" s="228" t="s">
        <v>798</v>
      </c>
      <c r="U121" s="228" t="s">
        <v>113</v>
      </c>
    </row>
    <row r="122" spans="1:21" ht="15" customHeight="1">
      <c r="A122" s="252">
        <v>43387</v>
      </c>
      <c r="B122" s="250" t="s">
        <v>112</v>
      </c>
      <c r="C122" s="238" t="s">
        <v>804</v>
      </c>
      <c r="D122" s="249">
        <v>358.41</v>
      </c>
      <c r="I122" s="250" t="s">
        <v>178</v>
      </c>
      <c r="J122" s="238"/>
      <c r="K122" s="238"/>
      <c r="L122" s="280"/>
      <c r="M122" s="284"/>
      <c r="N122" s="238"/>
      <c r="R122" s="238" t="s">
        <v>175</v>
      </c>
      <c r="S122" s="238" t="s">
        <v>798</v>
      </c>
      <c r="U122" s="238" t="s">
        <v>113</v>
      </c>
    </row>
    <row r="123" spans="1:21" ht="15" customHeight="1">
      <c r="A123" s="255">
        <v>43394</v>
      </c>
      <c r="B123" s="344" t="s">
        <v>112</v>
      </c>
      <c r="C123" s="228" t="s">
        <v>806</v>
      </c>
      <c r="D123" s="253">
        <v>12.5</v>
      </c>
      <c r="I123" s="583" t="s">
        <v>178</v>
      </c>
      <c r="J123" s="228"/>
      <c r="K123" s="228"/>
      <c r="L123" s="281"/>
      <c r="M123" s="285"/>
      <c r="N123" s="228"/>
      <c r="R123" s="228" t="s">
        <v>175</v>
      </c>
      <c r="S123" s="228" t="s">
        <v>807</v>
      </c>
      <c r="U123" s="228" t="s">
        <v>113</v>
      </c>
    </row>
    <row r="124" spans="1:21" ht="15" customHeight="1">
      <c r="A124" s="252">
        <v>43394</v>
      </c>
      <c r="B124" s="250" t="s">
        <v>112</v>
      </c>
      <c r="C124" s="238" t="s">
        <v>808</v>
      </c>
      <c r="D124" s="249">
        <v>201.58</v>
      </c>
      <c r="I124" s="250" t="s">
        <v>178</v>
      </c>
      <c r="J124" s="238"/>
      <c r="K124" s="238"/>
      <c r="L124" s="280"/>
      <c r="M124" s="284"/>
      <c r="N124" s="238"/>
      <c r="R124" s="238" t="s">
        <v>175</v>
      </c>
      <c r="S124" s="238" t="s">
        <v>807</v>
      </c>
      <c r="U124" s="238" t="s">
        <v>113</v>
      </c>
    </row>
    <row r="125" spans="1:21" ht="15" customHeight="1">
      <c r="A125" s="255">
        <v>43394</v>
      </c>
      <c r="B125" s="344" t="s">
        <v>112</v>
      </c>
      <c r="C125" s="228" t="s">
        <v>808</v>
      </c>
      <c r="D125" s="253">
        <v>116.21</v>
      </c>
      <c r="I125" s="583" t="s">
        <v>178</v>
      </c>
      <c r="J125" s="228"/>
      <c r="K125" s="228"/>
      <c r="L125" s="281"/>
      <c r="M125" s="285"/>
      <c r="N125" s="228"/>
      <c r="R125" s="228" t="s">
        <v>175</v>
      </c>
      <c r="S125" s="228" t="s">
        <v>807</v>
      </c>
      <c r="U125" s="228" t="s">
        <v>113</v>
      </c>
    </row>
    <row r="126" spans="1:21" ht="15" customHeight="1">
      <c r="A126" s="252">
        <v>43401</v>
      </c>
      <c r="B126" s="250" t="s">
        <v>112</v>
      </c>
      <c r="C126" s="238" t="s">
        <v>810</v>
      </c>
      <c r="D126" s="249">
        <v>12.5</v>
      </c>
      <c r="I126" s="250" t="s">
        <v>178</v>
      </c>
      <c r="J126" s="238"/>
      <c r="K126" s="238"/>
      <c r="L126" s="280"/>
      <c r="M126" s="284"/>
      <c r="N126" s="238"/>
      <c r="R126" s="238" t="s">
        <v>175</v>
      </c>
      <c r="S126" s="238" t="s">
        <v>811</v>
      </c>
      <c r="U126" s="238" t="s">
        <v>113</v>
      </c>
    </row>
    <row r="127" spans="1:21" ht="15" customHeight="1">
      <c r="A127" s="255">
        <v>43401</v>
      </c>
      <c r="B127" s="344" t="s">
        <v>112</v>
      </c>
      <c r="C127" s="228" t="s">
        <v>812</v>
      </c>
      <c r="D127" s="253">
        <v>116.52</v>
      </c>
      <c r="I127" s="583" t="s">
        <v>178</v>
      </c>
      <c r="J127" s="228"/>
      <c r="K127" s="228"/>
      <c r="L127" s="281"/>
      <c r="M127" s="285"/>
      <c r="N127" s="228"/>
      <c r="R127" s="228" t="s">
        <v>175</v>
      </c>
      <c r="S127" s="228" t="s">
        <v>811</v>
      </c>
      <c r="U127" s="228" t="s">
        <v>113</v>
      </c>
    </row>
    <row r="128" spans="1:21" ht="15" customHeight="1">
      <c r="A128" s="252">
        <v>43408</v>
      </c>
      <c r="B128" s="250" t="s">
        <v>112</v>
      </c>
      <c r="C128" s="238" t="s">
        <v>814</v>
      </c>
      <c r="D128" s="249">
        <v>20.5</v>
      </c>
      <c r="I128" s="250" t="s">
        <v>178</v>
      </c>
      <c r="J128" s="238"/>
      <c r="K128" s="238"/>
      <c r="L128" s="280"/>
      <c r="M128" s="284"/>
      <c r="N128" s="238"/>
      <c r="R128" s="238" t="s">
        <v>175</v>
      </c>
      <c r="S128" s="238" t="s">
        <v>815</v>
      </c>
      <c r="U128" s="238" t="s">
        <v>113</v>
      </c>
    </row>
    <row r="129" spans="1:21" ht="15" customHeight="1">
      <c r="A129" s="255">
        <v>43408</v>
      </c>
      <c r="B129" s="344" t="s">
        <v>112</v>
      </c>
      <c r="C129" s="228" t="s">
        <v>816</v>
      </c>
      <c r="D129" s="253">
        <v>405.44</v>
      </c>
      <c r="I129" s="583" t="s">
        <v>178</v>
      </c>
      <c r="J129" s="228"/>
      <c r="K129" s="228"/>
      <c r="L129" s="281"/>
      <c r="M129" s="285"/>
      <c r="N129" s="228"/>
      <c r="R129" s="228" t="s">
        <v>175</v>
      </c>
      <c r="S129" s="228" t="s">
        <v>815</v>
      </c>
      <c r="U129" s="228" t="s">
        <v>113</v>
      </c>
    </row>
    <row r="130" spans="1:21" ht="15" customHeight="1">
      <c r="A130" s="252">
        <v>43408</v>
      </c>
      <c r="B130" s="250" t="s">
        <v>112</v>
      </c>
      <c r="C130" s="238" t="s">
        <v>817</v>
      </c>
      <c r="D130" s="249">
        <v>20.5</v>
      </c>
      <c r="I130" s="250" t="s">
        <v>178</v>
      </c>
      <c r="J130" s="238"/>
      <c r="K130" s="238"/>
      <c r="L130" s="280"/>
      <c r="M130" s="284"/>
      <c r="N130" s="238"/>
      <c r="R130" s="238" t="s">
        <v>175</v>
      </c>
      <c r="S130" s="238" t="s">
        <v>815</v>
      </c>
      <c r="U130" s="238" t="s">
        <v>113</v>
      </c>
    </row>
    <row r="131" spans="1:21" ht="15" customHeight="1">
      <c r="A131" s="255">
        <v>43408</v>
      </c>
      <c r="B131" s="344" t="s">
        <v>112</v>
      </c>
      <c r="C131" s="228" t="s">
        <v>818</v>
      </c>
      <c r="D131" s="253">
        <v>405.44</v>
      </c>
      <c r="I131" s="583" t="s">
        <v>178</v>
      </c>
      <c r="J131" s="228"/>
      <c r="K131" s="228"/>
      <c r="L131" s="281"/>
      <c r="M131" s="285"/>
      <c r="N131" s="228"/>
      <c r="R131" s="228" t="s">
        <v>175</v>
      </c>
      <c r="S131" s="228" t="s">
        <v>815</v>
      </c>
      <c r="U131" s="228" t="s">
        <v>113</v>
      </c>
    </row>
    <row r="132" spans="1:21" ht="15" customHeight="1">
      <c r="A132" s="252">
        <v>43415</v>
      </c>
      <c r="B132" s="250" t="s">
        <v>112</v>
      </c>
      <c r="C132" s="238" t="s">
        <v>820</v>
      </c>
      <c r="D132" s="249">
        <v>75.53</v>
      </c>
      <c r="I132" s="250" t="s">
        <v>178</v>
      </c>
      <c r="J132" s="238"/>
      <c r="K132" s="238"/>
      <c r="L132" s="280"/>
      <c r="M132" s="284"/>
      <c r="N132" s="238"/>
      <c r="R132" s="238" t="s">
        <v>175</v>
      </c>
      <c r="S132" s="238" t="s">
        <v>821</v>
      </c>
      <c r="U132" s="238" t="s">
        <v>113</v>
      </c>
    </row>
    <row r="133" spans="1:21" ht="15" customHeight="1">
      <c r="A133" s="255">
        <v>43415</v>
      </c>
      <c r="B133" s="344" t="s">
        <v>112</v>
      </c>
      <c r="C133" s="228" t="s">
        <v>822</v>
      </c>
      <c r="D133" s="253">
        <v>345.59</v>
      </c>
      <c r="I133" s="583" t="s">
        <v>178</v>
      </c>
      <c r="J133" s="228"/>
      <c r="K133" s="228"/>
      <c r="L133" s="281"/>
      <c r="M133" s="285"/>
      <c r="N133" s="228"/>
      <c r="R133" s="228" t="s">
        <v>175</v>
      </c>
      <c r="S133" s="228" t="s">
        <v>821</v>
      </c>
      <c r="U133" s="228" t="s">
        <v>113</v>
      </c>
    </row>
    <row r="134" spans="1:21" ht="15" customHeight="1">
      <c r="A134" s="252">
        <v>43415</v>
      </c>
      <c r="B134" s="250" t="s">
        <v>112</v>
      </c>
      <c r="C134" s="238" t="s">
        <v>823</v>
      </c>
      <c r="D134" s="249">
        <v>247.45</v>
      </c>
      <c r="I134" s="250" t="s">
        <v>178</v>
      </c>
      <c r="J134" s="238"/>
      <c r="K134" s="238"/>
      <c r="L134" s="280"/>
      <c r="M134" s="284"/>
      <c r="N134" s="238"/>
      <c r="R134" s="238" t="s">
        <v>175</v>
      </c>
      <c r="S134" s="238" t="s">
        <v>821</v>
      </c>
      <c r="U134" s="238" t="s">
        <v>113</v>
      </c>
    </row>
    <row r="135" spans="1:21" ht="15" customHeight="1">
      <c r="A135" s="255">
        <v>43415</v>
      </c>
      <c r="B135" s="344" t="s">
        <v>112</v>
      </c>
      <c r="C135" s="228" t="s">
        <v>449</v>
      </c>
      <c r="D135" s="253">
        <v>67.8</v>
      </c>
      <c r="I135" s="583" t="s">
        <v>178</v>
      </c>
      <c r="J135" s="228"/>
      <c r="K135" s="228"/>
      <c r="L135" s="281"/>
      <c r="M135" s="285"/>
      <c r="N135" s="228"/>
      <c r="R135" s="228" t="s">
        <v>175</v>
      </c>
      <c r="S135" s="228" t="s">
        <v>821</v>
      </c>
      <c r="U135" s="228" t="s">
        <v>113</v>
      </c>
    </row>
    <row r="136" spans="1:21" ht="15" customHeight="1">
      <c r="A136" s="252">
        <v>43415</v>
      </c>
      <c r="B136" s="250" t="s">
        <v>112</v>
      </c>
      <c r="C136" s="238" t="s">
        <v>824</v>
      </c>
      <c r="D136" s="249">
        <v>10</v>
      </c>
      <c r="I136" s="250" t="s">
        <v>178</v>
      </c>
      <c r="J136" s="238"/>
      <c r="K136" s="238"/>
      <c r="L136" s="280"/>
      <c r="M136" s="284"/>
      <c r="N136" s="238"/>
      <c r="R136" s="238" t="s">
        <v>175</v>
      </c>
      <c r="S136" s="238" t="s">
        <v>821</v>
      </c>
      <c r="U136" s="238" t="s">
        <v>113</v>
      </c>
    </row>
    <row r="137" spans="1:21" ht="15" customHeight="1">
      <c r="A137" s="255">
        <v>43415</v>
      </c>
      <c r="B137" s="344" t="s">
        <v>112</v>
      </c>
      <c r="C137" s="228" t="s">
        <v>825</v>
      </c>
      <c r="D137" s="253">
        <v>141.6</v>
      </c>
      <c r="I137" s="583" t="s">
        <v>178</v>
      </c>
      <c r="J137" s="228"/>
      <c r="K137" s="228"/>
      <c r="L137" s="281"/>
      <c r="M137" s="285"/>
      <c r="N137" s="228"/>
      <c r="R137" s="228" t="s">
        <v>175</v>
      </c>
      <c r="S137" s="228" t="s">
        <v>821</v>
      </c>
      <c r="U137" s="228" t="s">
        <v>113</v>
      </c>
    </row>
    <row r="138" spans="1:21" ht="15" customHeight="1">
      <c r="A138" s="252">
        <v>43415</v>
      </c>
      <c r="B138" s="250" t="s">
        <v>112</v>
      </c>
      <c r="C138" s="238" t="s">
        <v>826</v>
      </c>
      <c r="D138" s="249">
        <v>12.5</v>
      </c>
      <c r="I138" s="250" t="s">
        <v>178</v>
      </c>
      <c r="J138" s="238"/>
      <c r="K138" s="238"/>
      <c r="L138" s="280"/>
      <c r="M138" s="284"/>
      <c r="N138" s="238"/>
      <c r="R138" s="238" t="s">
        <v>175</v>
      </c>
      <c r="S138" s="238" t="s">
        <v>821</v>
      </c>
      <c r="U138" s="238" t="s">
        <v>113</v>
      </c>
    </row>
    <row r="139" spans="1:21" ht="15" customHeight="1">
      <c r="A139" s="255">
        <v>43415</v>
      </c>
      <c r="B139" s="344" t="s">
        <v>112</v>
      </c>
      <c r="C139" s="228" t="s">
        <v>827</v>
      </c>
      <c r="D139" s="253">
        <v>10</v>
      </c>
      <c r="I139" s="583" t="s">
        <v>178</v>
      </c>
      <c r="J139" s="228"/>
      <c r="K139" s="228"/>
      <c r="L139" s="281"/>
      <c r="M139" s="285"/>
      <c r="N139" s="228"/>
      <c r="R139" s="228" t="s">
        <v>175</v>
      </c>
      <c r="S139" s="228" t="s">
        <v>821</v>
      </c>
      <c r="U139" s="228" t="s">
        <v>113</v>
      </c>
    </row>
    <row r="140" spans="1:21" ht="15" customHeight="1">
      <c r="A140" s="252">
        <v>43415</v>
      </c>
      <c r="B140" s="250" t="s">
        <v>112</v>
      </c>
      <c r="C140" s="238" t="s">
        <v>448</v>
      </c>
      <c r="D140" s="249">
        <v>10</v>
      </c>
      <c r="I140" s="250" t="s">
        <v>178</v>
      </c>
      <c r="J140" s="238"/>
      <c r="K140" s="238"/>
      <c r="L140" s="280"/>
      <c r="M140" s="284"/>
      <c r="N140" s="238"/>
      <c r="R140" s="238" t="s">
        <v>175</v>
      </c>
      <c r="S140" s="238" t="s">
        <v>821</v>
      </c>
      <c r="U140" s="238" t="s">
        <v>113</v>
      </c>
    </row>
    <row r="141" spans="1:21" ht="15" customHeight="1">
      <c r="A141" s="255">
        <v>43422</v>
      </c>
      <c r="B141" s="344" t="s">
        <v>112</v>
      </c>
      <c r="C141" s="228" t="s">
        <v>829</v>
      </c>
      <c r="D141" s="253">
        <v>81.53</v>
      </c>
      <c r="I141" s="583" t="s">
        <v>178</v>
      </c>
      <c r="J141" s="228"/>
      <c r="K141" s="228"/>
      <c r="L141" s="281"/>
      <c r="M141" s="285"/>
      <c r="N141" s="228"/>
      <c r="R141" s="228" t="s">
        <v>175</v>
      </c>
      <c r="S141" s="228" t="s">
        <v>830</v>
      </c>
      <c r="U141" s="228" t="s">
        <v>113</v>
      </c>
    </row>
    <row r="142" spans="1:21" ht="15" customHeight="1">
      <c r="A142" s="252">
        <v>43429</v>
      </c>
      <c r="B142" s="250" t="s">
        <v>112</v>
      </c>
      <c r="C142" s="238" t="s">
        <v>832</v>
      </c>
      <c r="D142" s="249">
        <v>315.35000000000002</v>
      </c>
      <c r="I142" s="250" t="s">
        <v>178</v>
      </c>
      <c r="J142" s="238"/>
      <c r="K142" s="238"/>
      <c r="L142" s="280"/>
      <c r="M142" s="284"/>
      <c r="N142" s="238"/>
      <c r="R142" s="238" t="s">
        <v>175</v>
      </c>
      <c r="S142" s="238" t="s">
        <v>833</v>
      </c>
      <c r="U142" s="238" t="s">
        <v>113</v>
      </c>
    </row>
    <row r="143" spans="1:21" ht="15" customHeight="1">
      <c r="A143" s="255">
        <v>43436</v>
      </c>
      <c r="B143" s="344" t="s">
        <v>112</v>
      </c>
      <c r="C143" s="228" t="s">
        <v>835</v>
      </c>
      <c r="D143" s="253">
        <v>596.02</v>
      </c>
      <c r="I143" s="583" t="s">
        <v>178</v>
      </c>
      <c r="J143" s="228"/>
      <c r="K143" s="228"/>
      <c r="L143" s="281"/>
      <c r="M143" s="285"/>
      <c r="N143" s="228"/>
      <c r="R143" s="228" t="s">
        <v>175</v>
      </c>
      <c r="S143" s="228" t="s">
        <v>836</v>
      </c>
      <c r="U143" s="228" t="s">
        <v>113</v>
      </c>
    </row>
    <row r="144" spans="1:21" ht="15" customHeight="1">
      <c r="A144" s="252">
        <v>43436</v>
      </c>
      <c r="B144" s="250" t="s">
        <v>112</v>
      </c>
      <c r="C144" s="238" t="s">
        <v>837</v>
      </c>
      <c r="D144" s="249">
        <v>366.04</v>
      </c>
      <c r="I144" s="250" t="s">
        <v>178</v>
      </c>
      <c r="J144" s="238"/>
      <c r="K144" s="238"/>
      <c r="L144" s="280"/>
      <c r="M144" s="284"/>
      <c r="N144" s="238"/>
      <c r="R144" s="238" t="s">
        <v>175</v>
      </c>
      <c r="S144" s="238" t="s">
        <v>836</v>
      </c>
      <c r="U144" s="238" t="s">
        <v>113</v>
      </c>
    </row>
    <row r="145" spans="1:21" ht="15" customHeight="1">
      <c r="A145" s="255">
        <v>43436</v>
      </c>
      <c r="B145" s="344" t="s">
        <v>112</v>
      </c>
      <c r="C145" s="228" t="s">
        <v>838</v>
      </c>
      <c r="D145" s="253">
        <v>352.23</v>
      </c>
      <c r="I145" s="583" t="s">
        <v>178</v>
      </c>
      <c r="J145" s="228"/>
      <c r="K145" s="228"/>
      <c r="L145" s="281"/>
      <c r="M145" s="285"/>
      <c r="N145" s="228"/>
      <c r="R145" s="228" t="s">
        <v>175</v>
      </c>
      <c r="S145" s="228" t="s">
        <v>836</v>
      </c>
      <c r="U145" s="228" t="s">
        <v>113</v>
      </c>
    </row>
    <row r="146" spans="1:21" ht="15" customHeight="1">
      <c r="A146" s="252">
        <v>43436</v>
      </c>
      <c r="B146" s="250" t="s">
        <v>112</v>
      </c>
      <c r="C146" s="238" t="s">
        <v>801</v>
      </c>
      <c r="D146" s="249">
        <v>43.48</v>
      </c>
      <c r="I146" s="250" t="s">
        <v>178</v>
      </c>
      <c r="J146" s="238"/>
      <c r="K146" s="238"/>
      <c r="L146" s="280"/>
      <c r="M146" s="284"/>
      <c r="N146" s="238"/>
      <c r="R146" s="238" t="s">
        <v>175</v>
      </c>
      <c r="S146" s="238" t="s">
        <v>836</v>
      </c>
      <c r="U146" s="238" t="s">
        <v>113</v>
      </c>
    </row>
    <row r="147" spans="1:21" ht="15" customHeight="1">
      <c r="A147" s="255">
        <v>43436</v>
      </c>
      <c r="B147" s="344" t="s">
        <v>112</v>
      </c>
      <c r="C147" s="228" t="s">
        <v>829</v>
      </c>
      <c r="D147" s="253">
        <v>97.74</v>
      </c>
      <c r="I147" s="583" t="s">
        <v>178</v>
      </c>
      <c r="J147" s="228"/>
      <c r="K147" s="228"/>
      <c r="L147" s="281"/>
      <c r="M147" s="285"/>
      <c r="N147" s="228"/>
      <c r="R147" s="228" t="s">
        <v>175</v>
      </c>
      <c r="S147" s="228" t="s">
        <v>836</v>
      </c>
      <c r="U147" s="228" t="s">
        <v>113</v>
      </c>
    </row>
    <row r="148" spans="1:21" ht="15" customHeight="1">
      <c r="A148" s="252">
        <v>43443</v>
      </c>
      <c r="B148" s="250" t="s">
        <v>112</v>
      </c>
      <c r="C148" s="238" t="s">
        <v>840</v>
      </c>
      <c r="D148" s="249">
        <v>274.60000000000002</v>
      </c>
      <c r="I148" s="250" t="s">
        <v>178</v>
      </c>
      <c r="J148" s="238"/>
      <c r="K148" s="238"/>
      <c r="L148" s="280"/>
      <c r="M148" s="284"/>
      <c r="N148" s="238"/>
      <c r="R148" s="238" t="s">
        <v>175</v>
      </c>
      <c r="S148" s="238" t="s">
        <v>841</v>
      </c>
      <c r="U148" s="238" t="s">
        <v>113</v>
      </c>
    </row>
    <row r="149" spans="1:21" ht="15" customHeight="1">
      <c r="A149" s="255">
        <v>43399</v>
      </c>
      <c r="B149" s="254" t="s">
        <v>108</v>
      </c>
      <c r="C149" s="228" t="s">
        <v>844</v>
      </c>
      <c r="D149" s="253">
        <v>62.27</v>
      </c>
      <c r="I149" s="583" t="s">
        <v>843</v>
      </c>
      <c r="J149" s="228"/>
      <c r="K149" s="228"/>
      <c r="L149" s="281"/>
      <c r="M149" s="285"/>
      <c r="N149" s="228"/>
      <c r="R149" s="228" t="s">
        <v>175</v>
      </c>
      <c r="S149" s="228" t="s">
        <v>845</v>
      </c>
      <c r="U149" s="228" t="s">
        <v>90</v>
      </c>
    </row>
    <row r="150" spans="1:21" ht="15" customHeight="1">
      <c r="A150" s="252">
        <v>43401</v>
      </c>
      <c r="B150" s="250" t="s">
        <v>112</v>
      </c>
      <c r="C150" s="238" t="s">
        <v>846</v>
      </c>
      <c r="D150" s="249">
        <v>70</v>
      </c>
      <c r="I150" s="250" t="s">
        <v>843</v>
      </c>
      <c r="J150" s="238"/>
      <c r="K150" s="238"/>
      <c r="L150" s="280"/>
      <c r="M150" s="284"/>
      <c r="N150" s="238"/>
      <c r="R150" s="238" t="s">
        <v>175</v>
      </c>
      <c r="S150" s="238" t="s">
        <v>811</v>
      </c>
      <c r="U150" s="238" t="s">
        <v>113</v>
      </c>
    </row>
    <row r="151" spans="1:21" ht="15" customHeight="1">
      <c r="A151" s="255">
        <v>43401</v>
      </c>
      <c r="B151" s="254" t="s">
        <v>112</v>
      </c>
      <c r="C151" s="228" t="s">
        <v>846</v>
      </c>
      <c r="D151" s="253">
        <v>7.5</v>
      </c>
      <c r="I151" s="583" t="s">
        <v>843</v>
      </c>
      <c r="J151" s="228"/>
      <c r="K151" s="228"/>
      <c r="L151" s="281"/>
      <c r="M151" s="285"/>
      <c r="N151" s="228"/>
      <c r="R151" s="228" t="s">
        <v>175</v>
      </c>
      <c r="S151" s="228" t="s">
        <v>811</v>
      </c>
      <c r="U151" s="228" t="s">
        <v>113</v>
      </c>
    </row>
    <row r="152" spans="1:21" ht="15" customHeight="1">
      <c r="A152" s="252">
        <v>43436</v>
      </c>
      <c r="B152" s="250" t="s">
        <v>112</v>
      </c>
      <c r="C152" s="238" t="s">
        <v>847</v>
      </c>
      <c r="D152" s="249">
        <v>80.78</v>
      </c>
      <c r="I152" s="250" t="s">
        <v>843</v>
      </c>
      <c r="J152" s="238"/>
      <c r="K152" s="238"/>
      <c r="L152" s="280"/>
      <c r="M152" s="284"/>
      <c r="N152" s="238"/>
      <c r="R152" s="238" t="s">
        <v>175</v>
      </c>
      <c r="S152" s="238" t="s">
        <v>836</v>
      </c>
      <c r="U152" s="238" t="s">
        <v>113</v>
      </c>
    </row>
    <row r="153" spans="1:21" ht="15" customHeight="1">
      <c r="A153" s="255">
        <v>43436</v>
      </c>
      <c r="B153" s="344" t="s">
        <v>112</v>
      </c>
      <c r="C153" s="228" t="s">
        <v>847</v>
      </c>
      <c r="D153" s="253">
        <v>23.91</v>
      </c>
      <c r="I153" s="583" t="s">
        <v>843</v>
      </c>
      <c r="J153" s="228"/>
      <c r="K153" s="228"/>
      <c r="L153" s="281"/>
      <c r="M153" s="285"/>
      <c r="N153" s="228"/>
      <c r="R153" s="228" t="s">
        <v>175</v>
      </c>
      <c r="S153" s="228" t="s">
        <v>836</v>
      </c>
      <c r="U153" s="228" t="s">
        <v>113</v>
      </c>
    </row>
    <row r="154" spans="1:21" ht="15" customHeight="1">
      <c r="A154" s="206">
        <v>43298</v>
      </c>
      <c r="B154" s="210" t="s">
        <v>108</v>
      </c>
      <c r="C154" s="203" t="s">
        <v>303</v>
      </c>
      <c r="D154" s="204">
        <v>82.96</v>
      </c>
      <c r="I154" s="210" t="s">
        <v>302</v>
      </c>
      <c r="J154" s="203"/>
      <c r="K154" s="203"/>
      <c r="L154" s="206"/>
      <c r="M154" s="283"/>
      <c r="N154" s="203"/>
      <c r="R154" s="210" t="s">
        <v>175</v>
      </c>
      <c r="S154" s="213" t="s">
        <v>304</v>
      </c>
      <c r="U154" s="203" t="s">
        <v>90</v>
      </c>
    </row>
    <row r="155" spans="1:21" ht="15" customHeight="1">
      <c r="A155" s="206">
        <v>43312</v>
      </c>
      <c r="B155" s="210" t="s">
        <v>108</v>
      </c>
      <c r="C155" s="203" t="s">
        <v>333</v>
      </c>
      <c r="D155" s="204">
        <v>42.09</v>
      </c>
      <c r="I155" s="210" t="s">
        <v>302</v>
      </c>
      <c r="J155" s="203"/>
      <c r="K155" s="203"/>
      <c r="L155" s="206"/>
      <c r="M155" s="283"/>
      <c r="N155" s="203"/>
      <c r="R155" s="210" t="s">
        <v>175</v>
      </c>
      <c r="S155" s="213" t="s">
        <v>331</v>
      </c>
      <c r="U155" s="203" t="s">
        <v>90</v>
      </c>
    </row>
    <row r="156" spans="1:21" ht="15" customHeight="1">
      <c r="A156" s="205">
        <v>43312</v>
      </c>
      <c r="B156" s="209" t="s">
        <v>108</v>
      </c>
      <c r="C156" s="200" t="s">
        <v>334</v>
      </c>
      <c r="D156" s="201">
        <v>43.83</v>
      </c>
      <c r="I156" s="209" t="s">
        <v>302</v>
      </c>
      <c r="J156" s="200"/>
      <c r="K156" s="200"/>
      <c r="L156" s="205"/>
      <c r="M156" s="282"/>
      <c r="N156" s="200"/>
      <c r="R156" s="209" t="s">
        <v>175</v>
      </c>
      <c r="S156" s="212" t="s">
        <v>331</v>
      </c>
      <c r="U156" s="200" t="s">
        <v>90</v>
      </c>
    </row>
    <row r="157" spans="1:21" ht="15" customHeight="1">
      <c r="A157" s="206">
        <v>43320</v>
      </c>
      <c r="B157" s="210" t="s">
        <v>358</v>
      </c>
      <c r="C157" s="203" t="s">
        <v>356</v>
      </c>
      <c r="D157" s="204">
        <v>17.739999999999998</v>
      </c>
      <c r="I157" s="210" t="s">
        <v>302</v>
      </c>
      <c r="J157" s="203"/>
      <c r="K157" s="203"/>
      <c r="L157" s="206"/>
      <c r="M157" s="283"/>
      <c r="N157" s="203"/>
      <c r="R157" s="210" t="s">
        <v>175</v>
      </c>
      <c r="S157" s="213" t="s">
        <v>357</v>
      </c>
      <c r="U157" s="203" t="s">
        <v>359</v>
      </c>
    </row>
    <row r="158" spans="1:21" ht="15" customHeight="1">
      <c r="A158" s="205">
        <v>43342</v>
      </c>
      <c r="B158" s="209" t="s">
        <v>108</v>
      </c>
      <c r="C158" s="200" t="s">
        <v>388</v>
      </c>
      <c r="D158" s="201">
        <v>39.65</v>
      </c>
      <c r="I158" s="209" t="s">
        <v>302</v>
      </c>
      <c r="J158" s="200"/>
      <c r="K158" s="200"/>
      <c r="L158" s="205"/>
      <c r="M158" s="282"/>
      <c r="N158" s="200"/>
      <c r="R158" s="209" t="s">
        <v>175</v>
      </c>
      <c r="S158" s="212" t="s">
        <v>389</v>
      </c>
      <c r="U158" s="200" t="s">
        <v>90</v>
      </c>
    </row>
    <row r="159" spans="1:21" ht="15" customHeight="1">
      <c r="A159" s="206">
        <v>43342</v>
      </c>
      <c r="B159" s="210" t="s">
        <v>108</v>
      </c>
      <c r="C159" s="203" t="s">
        <v>390</v>
      </c>
      <c r="D159" s="204">
        <v>37.74</v>
      </c>
      <c r="I159" s="210" t="s">
        <v>302</v>
      </c>
      <c r="J159" s="203"/>
      <c r="K159" s="203"/>
      <c r="L159" s="206"/>
      <c r="M159" s="283"/>
      <c r="N159" s="203"/>
      <c r="R159" s="210" t="s">
        <v>175</v>
      </c>
      <c r="S159" s="213" t="s">
        <v>389</v>
      </c>
      <c r="U159" s="203" t="s">
        <v>90</v>
      </c>
    </row>
    <row r="160" spans="1:21" ht="15" customHeight="1">
      <c r="A160" s="206">
        <v>43356</v>
      </c>
      <c r="B160" s="210" t="s">
        <v>108</v>
      </c>
      <c r="C160" s="203" t="s">
        <v>419</v>
      </c>
      <c r="D160" s="204">
        <v>74.09</v>
      </c>
      <c r="I160" s="210" t="s">
        <v>302</v>
      </c>
      <c r="J160" s="203"/>
      <c r="K160" s="203"/>
      <c r="L160" s="206"/>
      <c r="M160" s="283"/>
      <c r="N160" s="203"/>
      <c r="R160" s="210" t="s">
        <v>175</v>
      </c>
      <c r="S160" s="213" t="s">
        <v>418</v>
      </c>
      <c r="U160" s="203" t="s">
        <v>90</v>
      </c>
    </row>
    <row r="161" spans="1:21" ht="15" customHeight="1">
      <c r="A161" s="205">
        <v>43356</v>
      </c>
      <c r="B161" s="209" t="s">
        <v>108</v>
      </c>
      <c r="C161" s="200" t="s">
        <v>420</v>
      </c>
      <c r="D161" s="201">
        <v>12.61</v>
      </c>
      <c r="I161" s="209" t="s">
        <v>302</v>
      </c>
      <c r="J161" s="200"/>
      <c r="K161" s="200"/>
      <c r="L161" s="205"/>
      <c r="M161" s="282"/>
      <c r="N161" s="200"/>
      <c r="R161" s="209" t="s">
        <v>175</v>
      </c>
      <c r="S161" s="212" t="s">
        <v>418</v>
      </c>
      <c r="U161" s="200" t="s">
        <v>90</v>
      </c>
    </row>
    <row r="162" spans="1:21" ht="15" customHeight="1">
      <c r="A162" s="206">
        <v>43356</v>
      </c>
      <c r="B162" s="210" t="s">
        <v>108</v>
      </c>
      <c r="C162" s="203" t="s">
        <v>421</v>
      </c>
      <c r="D162" s="204">
        <v>24.26</v>
      </c>
      <c r="I162" s="210" t="s">
        <v>302</v>
      </c>
      <c r="J162" s="203"/>
      <c r="K162" s="203"/>
      <c r="L162" s="206"/>
      <c r="M162" s="283"/>
      <c r="N162" s="203"/>
      <c r="R162" s="210" t="s">
        <v>175</v>
      </c>
      <c r="S162" s="213" t="s">
        <v>418</v>
      </c>
      <c r="U162" s="203" t="s">
        <v>90</v>
      </c>
    </row>
    <row r="163" spans="1:21" ht="15" customHeight="1">
      <c r="A163" s="206">
        <v>43368</v>
      </c>
      <c r="B163" s="210" t="s">
        <v>108</v>
      </c>
      <c r="C163" s="203" t="s">
        <v>461</v>
      </c>
      <c r="D163" s="204">
        <v>17.61</v>
      </c>
      <c r="I163" s="210" t="s">
        <v>302</v>
      </c>
      <c r="J163" s="203"/>
      <c r="K163" s="203"/>
      <c r="L163" s="206"/>
      <c r="M163" s="283"/>
      <c r="N163" s="203"/>
      <c r="R163" s="210" t="s">
        <v>175</v>
      </c>
      <c r="S163" s="213" t="s">
        <v>462</v>
      </c>
      <c r="U163" s="203" t="s">
        <v>90</v>
      </c>
    </row>
    <row r="164" spans="1:21" ht="15" customHeight="1">
      <c r="A164" s="205">
        <v>43368</v>
      </c>
      <c r="B164" s="209" t="s">
        <v>108</v>
      </c>
      <c r="C164" s="200" t="s">
        <v>472</v>
      </c>
      <c r="D164" s="201">
        <v>18.52</v>
      </c>
      <c r="I164" s="209" t="s">
        <v>302</v>
      </c>
      <c r="J164" s="200"/>
      <c r="K164" s="200"/>
      <c r="L164" s="205"/>
      <c r="M164" s="282"/>
      <c r="N164" s="200"/>
      <c r="R164" s="209" t="s">
        <v>175</v>
      </c>
      <c r="S164" s="212" t="s">
        <v>471</v>
      </c>
      <c r="U164" s="200" t="s">
        <v>90</v>
      </c>
    </row>
    <row r="165" spans="1:21" ht="15" customHeight="1">
      <c r="A165" s="206">
        <v>43368</v>
      </c>
      <c r="B165" s="210" t="s">
        <v>108</v>
      </c>
      <c r="C165" s="203" t="s">
        <v>473</v>
      </c>
      <c r="D165" s="204">
        <v>75.650000000000006</v>
      </c>
      <c r="I165" s="210" t="s">
        <v>302</v>
      </c>
      <c r="J165" s="203"/>
      <c r="K165" s="203"/>
      <c r="L165" s="206"/>
      <c r="M165" s="283"/>
      <c r="N165" s="203"/>
      <c r="R165" s="210" t="s">
        <v>175</v>
      </c>
      <c r="S165" s="213" t="s">
        <v>471</v>
      </c>
      <c r="U165" s="203" t="s">
        <v>90</v>
      </c>
    </row>
    <row r="166" spans="1:21" ht="15" customHeight="1">
      <c r="A166" s="205">
        <v>43368</v>
      </c>
      <c r="B166" s="209" t="s">
        <v>108</v>
      </c>
      <c r="C166" s="200" t="s">
        <v>476</v>
      </c>
      <c r="D166" s="201">
        <v>35.83</v>
      </c>
      <c r="I166" s="209" t="s">
        <v>302</v>
      </c>
      <c r="J166" s="200"/>
      <c r="K166" s="200"/>
      <c r="L166" s="205"/>
      <c r="M166" s="282"/>
      <c r="N166" s="200"/>
      <c r="R166" s="209" t="s">
        <v>175</v>
      </c>
      <c r="S166" s="212" t="s">
        <v>471</v>
      </c>
      <c r="U166" s="200" t="s">
        <v>90</v>
      </c>
    </row>
    <row r="167" spans="1:21" ht="15" customHeight="1">
      <c r="A167" s="205">
        <v>43368</v>
      </c>
      <c r="B167" s="209" t="s">
        <v>108</v>
      </c>
      <c r="C167" s="200" t="s">
        <v>478</v>
      </c>
      <c r="D167" s="201">
        <v>35.83</v>
      </c>
      <c r="I167" s="209" t="s">
        <v>302</v>
      </c>
      <c r="J167" s="200"/>
      <c r="K167" s="200"/>
      <c r="L167" s="205"/>
      <c r="M167" s="282"/>
      <c r="N167" s="200"/>
      <c r="R167" s="209" t="s">
        <v>175</v>
      </c>
      <c r="S167" s="212" t="s">
        <v>471</v>
      </c>
      <c r="U167" s="200" t="s">
        <v>90</v>
      </c>
    </row>
    <row r="168" spans="1:21" ht="15" customHeight="1">
      <c r="A168" s="252">
        <v>43408</v>
      </c>
      <c r="B168" s="250" t="s">
        <v>156</v>
      </c>
      <c r="C168" s="238" t="s">
        <v>856</v>
      </c>
      <c r="D168" s="249">
        <v>14.3</v>
      </c>
      <c r="I168" s="250" t="s">
        <v>302</v>
      </c>
      <c r="J168" s="238"/>
      <c r="K168" s="238"/>
      <c r="L168" s="280"/>
      <c r="M168" s="284"/>
      <c r="N168" s="238"/>
      <c r="R168" s="238" t="s">
        <v>175</v>
      </c>
      <c r="S168" s="238" t="s">
        <v>156</v>
      </c>
      <c r="U168" s="238" t="s">
        <v>156</v>
      </c>
    </row>
    <row r="169" spans="1:21" ht="15" customHeight="1">
      <c r="A169" s="255">
        <v>43413</v>
      </c>
      <c r="B169" s="254" t="s">
        <v>156</v>
      </c>
      <c r="C169" s="228" t="s">
        <v>858</v>
      </c>
      <c r="D169" s="253">
        <v>15.37</v>
      </c>
      <c r="I169" s="583" t="s">
        <v>302</v>
      </c>
      <c r="J169" s="228"/>
      <c r="K169" s="228"/>
      <c r="L169" s="281"/>
      <c r="M169" s="285"/>
      <c r="N169" s="228"/>
      <c r="R169" s="228" t="s">
        <v>175</v>
      </c>
      <c r="S169" s="228" t="s">
        <v>156</v>
      </c>
      <c r="U169" s="228" t="s">
        <v>156</v>
      </c>
    </row>
    <row r="170" spans="1:21" ht="15" customHeight="1">
      <c r="A170" s="252">
        <v>43404</v>
      </c>
      <c r="B170" s="250" t="s">
        <v>156</v>
      </c>
      <c r="C170" s="238" t="s">
        <v>853</v>
      </c>
      <c r="D170" s="249">
        <v>37.22</v>
      </c>
      <c r="I170" s="250" t="s">
        <v>302</v>
      </c>
      <c r="J170" s="238"/>
      <c r="K170" s="238"/>
      <c r="L170" s="280"/>
      <c r="M170" s="284"/>
      <c r="N170" s="238"/>
      <c r="R170" s="238" t="s">
        <v>175</v>
      </c>
      <c r="S170" s="238" t="s">
        <v>156</v>
      </c>
      <c r="U170" s="238" t="s">
        <v>156</v>
      </c>
    </row>
    <row r="171" spans="1:21" ht="15" customHeight="1">
      <c r="A171" s="255">
        <v>43404</v>
      </c>
      <c r="B171" s="254" t="s">
        <v>156</v>
      </c>
      <c r="C171" s="228" t="s">
        <v>854</v>
      </c>
      <c r="D171" s="253">
        <v>49.65</v>
      </c>
      <c r="I171" s="583" t="s">
        <v>302</v>
      </c>
      <c r="J171" s="228"/>
      <c r="K171" s="228"/>
      <c r="L171" s="281"/>
      <c r="M171" s="285"/>
      <c r="N171" s="228"/>
      <c r="R171" s="228" t="s">
        <v>175</v>
      </c>
      <c r="S171" s="228" t="s">
        <v>156</v>
      </c>
      <c r="U171" s="228" t="s">
        <v>156</v>
      </c>
    </row>
    <row r="172" spans="1:21" ht="15" customHeight="1">
      <c r="A172" s="252">
        <v>43426</v>
      </c>
      <c r="B172" s="250" t="s">
        <v>156</v>
      </c>
      <c r="C172" s="238" t="s">
        <v>864</v>
      </c>
      <c r="D172" s="249">
        <v>21.33</v>
      </c>
      <c r="I172" s="250" t="s">
        <v>302</v>
      </c>
      <c r="J172" s="238"/>
      <c r="K172" s="238"/>
      <c r="L172" s="280"/>
      <c r="M172" s="284"/>
      <c r="N172" s="238"/>
      <c r="R172" s="238" t="s">
        <v>175</v>
      </c>
      <c r="S172" s="238" t="s">
        <v>156</v>
      </c>
      <c r="U172" s="238" t="s">
        <v>156</v>
      </c>
    </row>
    <row r="173" spans="1:21" ht="15" customHeight="1">
      <c r="A173" s="252">
        <v>43388</v>
      </c>
      <c r="B173" s="250" t="s">
        <v>108</v>
      </c>
      <c r="C173" s="238" t="s">
        <v>850</v>
      </c>
      <c r="D173" s="249">
        <v>14.61</v>
      </c>
      <c r="I173" s="250" t="s">
        <v>302</v>
      </c>
      <c r="J173" s="238"/>
      <c r="K173" s="238"/>
      <c r="L173" s="280"/>
      <c r="M173" s="284"/>
      <c r="N173" s="238"/>
      <c r="R173" s="238" t="s">
        <v>175</v>
      </c>
      <c r="S173" s="238" t="s">
        <v>851</v>
      </c>
      <c r="U173" s="238" t="s">
        <v>90</v>
      </c>
    </row>
    <row r="174" spans="1:21" ht="15" customHeight="1">
      <c r="A174" s="255">
        <v>43388</v>
      </c>
      <c r="B174" s="344" t="s">
        <v>108</v>
      </c>
      <c r="C174" s="228" t="s">
        <v>850</v>
      </c>
      <c r="D174" s="253">
        <v>74.78</v>
      </c>
      <c r="I174" s="583" t="s">
        <v>302</v>
      </c>
      <c r="J174" s="228"/>
      <c r="K174" s="228"/>
      <c r="L174" s="281"/>
      <c r="M174" s="285"/>
      <c r="N174" s="228"/>
      <c r="R174" s="228" t="s">
        <v>175</v>
      </c>
      <c r="S174" s="228" t="s">
        <v>851</v>
      </c>
      <c r="U174" s="228" t="s">
        <v>90</v>
      </c>
    </row>
    <row r="175" spans="1:21" ht="15" customHeight="1">
      <c r="A175" s="252">
        <v>43426</v>
      </c>
      <c r="B175" s="250" t="s">
        <v>108</v>
      </c>
      <c r="C175" s="238" t="s">
        <v>860</v>
      </c>
      <c r="D175" s="249">
        <v>32.35</v>
      </c>
      <c r="I175" s="250" t="s">
        <v>302</v>
      </c>
      <c r="J175" s="238"/>
      <c r="K175" s="238"/>
      <c r="L175" s="280"/>
      <c r="M175" s="284"/>
      <c r="N175" s="238"/>
      <c r="R175" s="238" t="s">
        <v>175</v>
      </c>
      <c r="S175" s="238" t="s">
        <v>861</v>
      </c>
      <c r="U175" s="238" t="s">
        <v>90</v>
      </c>
    </row>
    <row r="176" spans="1:21" ht="15" customHeight="1">
      <c r="A176" s="255">
        <v>43426</v>
      </c>
      <c r="B176" s="254" t="s">
        <v>108</v>
      </c>
      <c r="C176" s="228" t="s">
        <v>862</v>
      </c>
      <c r="D176" s="253">
        <v>79.48</v>
      </c>
      <c r="I176" s="583" t="s">
        <v>302</v>
      </c>
      <c r="J176" s="228"/>
      <c r="K176" s="228"/>
      <c r="L176" s="281"/>
      <c r="M176" s="285"/>
      <c r="N176" s="228"/>
      <c r="R176" s="228" t="s">
        <v>175</v>
      </c>
      <c r="S176" s="228" t="s">
        <v>861</v>
      </c>
      <c r="U176" s="228" t="s">
        <v>90</v>
      </c>
    </row>
    <row r="177" spans="1:21" ht="15" customHeight="1">
      <c r="A177" s="255">
        <v>43441</v>
      </c>
      <c r="B177" s="344" t="s">
        <v>108</v>
      </c>
      <c r="C177" s="228" t="s">
        <v>868</v>
      </c>
      <c r="D177" s="253">
        <v>11.57</v>
      </c>
      <c r="I177" s="583" t="s">
        <v>302</v>
      </c>
      <c r="J177" s="228"/>
      <c r="K177" s="228"/>
      <c r="L177" s="281"/>
      <c r="M177" s="285"/>
      <c r="N177" s="228"/>
      <c r="R177" s="228" t="s">
        <v>175</v>
      </c>
      <c r="S177" s="228" t="s">
        <v>703</v>
      </c>
      <c r="U177" s="228" t="s">
        <v>90</v>
      </c>
    </row>
    <row r="178" spans="1:21" ht="15" customHeight="1">
      <c r="A178" s="252">
        <v>43441</v>
      </c>
      <c r="B178" s="250" t="s">
        <v>108</v>
      </c>
      <c r="C178" s="238" t="s">
        <v>868</v>
      </c>
      <c r="D178" s="249">
        <v>14</v>
      </c>
      <c r="I178" s="250" t="s">
        <v>302</v>
      </c>
      <c r="J178" s="238"/>
      <c r="K178" s="238"/>
      <c r="L178" s="280"/>
      <c r="M178" s="284"/>
      <c r="N178" s="238"/>
      <c r="R178" s="238" t="s">
        <v>175</v>
      </c>
      <c r="S178" s="238" t="s">
        <v>703</v>
      </c>
      <c r="U178" s="238" t="s">
        <v>90</v>
      </c>
    </row>
    <row r="179" spans="1:21" ht="15" customHeight="1">
      <c r="A179" s="255">
        <v>43441</v>
      </c>
      <c r="B179" s="344" t="s">
        <v>108</v>
      </c>
      <c r="C179" s="228" t="s">
        <v>869</v>
      </c>
      <c r="D179" s="253">
        <v>9.83</v>
      </c>
      <c r="I179" s="583" t="s">
        <v>302</v>
      </c>
      <c r="J179" s="228"/>
      <c r="K179" s="228"/>
      <c r="L179" s="281"/>
      <c r="M179" s="285"/>
      <c r="N179" s="228"/>
      <c r="R179" s="228" t="s">
        <v>175</v>
      </c>
      <c r="S179" s="228" t="s">
        <v>703</v>
      </c>
      <c r="U179" s="228" t="s">
        <v>90</v>
      </c>
    </row>
    <row r="180" spans="1:21" ht="15" customHeight="1">
      <c r="A180" s="252">
        <v>43441</v>
      </c>
      <c r="B180" s="250" t="s">
        <v>108</v>
      </c>
      <c r="C180" s="238" t="s">
        <v>870</v>
      </c>
      <c r="D180" s="249">
        <v>76.7</v>
      </c>
      <c r="I180" s="250" t="s">
        <v>302</v>
      </c>
      <c r="J180" s="238"/>
      <c r="K180" s="238"/>
      <c r="L180" s="280"/>
      <c r="M180" s="284"/>
      <c r="N180" s="238"/>
      <c r="R180" s="238" t="s">
        <v>175</v>
      </c>
      <c r="S180" s="238" t="s">
        <v>703</v>
      </c>
      <c r="U180" s="238" t="s">
        <v>90</v>
      </c>
    </row>
    <row r="181" spans="1:21" ht="15" customHeight="1">
      <c r="A181" s="255">
        <v>43444</v>
      </c>
      <c r="B181" s="254" t="s">
        <v>108</v>
      </c>
      <c r="C181" s="228" t="s">
        <v>872</v>
      </c>
      <c r="D181" s="253">
        <v>73.040000000000006</v>
      </c>
      <c r="I181" s="583" t="s">
        <v>302</v>
      </c>
      <c r="J181" s="228"/>
      <c r="K181" s="228"/>
      <c r="L181" s="281"/>
      <c r="M181" s="285"/>
      <c r="N181" s="228"/>
      <c r="R181" s="228" t="s">
        <v>175</v>
      </c>
      <c r="S181" s="228" t="s">
        <v>873</v>
      </c>
      <c r="U181" s="228" t="s">
        <v>90</v>
      </c>
    </row>
    <row r="182" spans="1:21" ht="15" customHeight="1">
      <c r="A182" s="252">
        <v>43434</v>
      </c>
      <c r="B182" s="250" t="s">
        <v>877</v>
      </c>
      <c r="C182" s="238" t="s">
        <v>875</v>
      </c>
      <c r="D182" s="249">
        <v>40.659999999999997</v>
      </c>
      <c r="I182" s="250" t="s">
        <v>302</v>
      </c>
      <c r="J182" s="238"/>
      <c r="K182" s="238"/>
      <c r="L182" s="280"/>
      <c r="M182" s="284"/>
      <c r="N182" s="238"/>
      <c r="R182" s="238" t="s">
        <v>175</v>
      </c>
      <c r="S182" s="238" t="s">
        <v>876</v>
      </c>
      <c r="U182" s="238" t="s">
        <v>878</v>
      </c>
    </row>
    <row r="183" spans="1:21" ht="15" customHeight="1">
      <c r="A183" s="255">
        <v>43434</v>
      </c>
      <c r="B183" s="254" t="s">
        <v>877</v>
      </c>
      <c r="C183" s="228" t="s">
        <v>875</v>
      </c>
      <c r="D183" s="253">
        <v>47.24</v>
      </c>
      <c r="I183" s="583" t="s">
        <v>302</v>
      </c>
      <c r="J183" s="228"/>
      <c r="K183" s="228"/>
      <c r="L183" s="281"/>
      <c r="M183" s="285"/>
      <c r="N183" s="228"/>
      <c r="R183" s="228" t="s">
        <v>175</v>
      </c>
      <c r="S183" s="228" t="s">
        <v>876</v>
      </c>
      <c r="U183" s="228" t="s">
        <v>878</v>
      </c>
    </row>
    <row r="184" spans="1:21" ht="15" customHeight="1">
      <c r="A184" s="252">
        <v>43434</v>
      </c>
      <c r="B184" s="250" t="s">
        <v>877</v>
      </c>
      <c r="C184" s="238" t="s">
        <v>875</v>
      </c>
      <c r="D184" s="249">
        <v>31.18</v>
      </c>
      <c r="I184" s="250" t="s">
        <v>302</v>
      </c>
      <c r="J184" s="238"/>
      <c r="K184" s="238"/>
      <c r="L184" s="280"/>
      <c r="M184" s="284"/>
      <c r="N184" s="238"/>
      <c r="R184" s="238" t="s">
        <v>175</v>
      </c>
      <c r="S184" s="238" t="s">
        <v>876</v>
      </c>
      <c r="U184" s="238" t="s">
        <v>878</v>
      </c>
    </row>
    <row r="185" spans="1:21" ht="15" customHeight="1">
      <c r="A185" s="255">
        <v>43434</v>
      </c>
      <c r="B185" s="254" t="s">
        <v>877</v>
      </c>
      <c r="C185" s="228" t="s">
        <v>875</v>
      </c>
      <c r="D185" s="253">
        <v>35.68</v>
      </c>
      <c r="I185" s="583" t="s">
        <v>302</v>
      </c>
      <c r="J185" s="228"/>
      <c r="K185" s="228"/>
      <c r="L185" s="281"/>
      <c r="M185" s="285"/>
      <c r="N185" s="228"/>
      <c r="R185" s="228" t="s">
        <v>175</v>
      </c>
      <c r="S185" s="228" t="s">
        <v>876</v>
      </c>
      <c r="U185" s="228" t="s">
        <v>878</v>
      </c>
    </row>
    <row r="186" spans="1:21" ht="15" customHeight="1">
      <c r="A186" s="252">
        <v>43454</v>
      </c>
      <c r="B186" s="250" t="s">
        <v>108</v>
      </c>
      <c r="C186" s="238" t="s">
        <v>880</v>
      </c>
      <c r="D186" s="249">
        <v>15.59</v>
      </c>
      <c r="I186" s="250" t="s">
        <v>302</v>
      </c>
      <c r="J186" s="238"/>
      <c r="K186" s="238"/>
      <c r="L186" s="280"/>
      <c r="M186" s="284"/>
      <c r="N186" s="238"/>
      <c r="R186" s="238" t="s">
        <v>175</v>
      </c>
      <c r="S186" s="238" t="s">
        <v>881</v>
      </c>
      <c r="U186" s="238" t="s">
        <v>90</v>
      </c>
    </row>
    <row r="187" spans="1:21" ht="15" customHeight="1">
      <c r="A187" s="255">
        <v>43454</v>
      </c>
      <c r="B187" s="254" t="s">
        <v>108</v>
      </c>
      <c r="C187" s="228" t="s">
        <v>883</v>
      </c>
      <c r="D187" s="253">
        <v>47.83</v>
      </c>
      <c r="I187" s="583" t="s">
        <v>302</v>
      </c>
      <c r="J187" s="228"/>
      <c r="K187" s="228"/>
      <c r="L187" s="281"/>
      <c r="M187" s="285"/>
      <c r="N187" s="228"/>
      <c r="R187" s="228" t="s">
        <v>175</v>
      </c>
      <c r="S187" s="228" t="s">
        <v>884</v>
      </c>
      <c r="U187" s="228" t="s">
        <v>90</v>
      </c>
    </row>
    <row r="188" spans="1:21" ht="15" customHeight="1">
      <c r="A188" s="252">
        <v>43454</v>
      </c>
      <c r="B188" s="250" t="s">
        <v>108</v>
      </c>
      <c r="C188" s="238" t="s">
        <v>885</v>
      </c>
      <c r="D188" s="249">
        <v>74.78</v>
      </c>
      <c r="I188" s="250" t="s">
        <v>302</v>
      </c>
      <c r="J188" s="238"/>
      <c r="K188" s="238"/>
      <c r="L188" s="280"/>
      <c r="M188" s="284"/>
      <c r="N188" s="238"/>
      <c r="R188" s="238" t="s">
        <v>175</v>
      </c>
      <c r="S188" s="238" t="s">
        <v>884</v>
      </c>
      <c r="U188" s="238" t="s">
        <v>90</v>
      </c>
    </row>
    <row r="189" spans="1:21" ht="15" customHeight="1">
      <c r="A189" s="255">
        <v>43454</v>
      </c>
      <c r="B189" s="344" t="s">
        <v>108</v>
      </c>
      <c r="C189" s="228" t="s">
        <v>886</v>
      </c>
      <c r="D189" s="253">
        <v>76.349999999999994</v>
      </c>
      <c r="I189" s="583" t="s">
        <v>302</v>
      </c>
      <c r="J189" s="228"/>
      <c r="K189" s="228"/>
      <c r="L189" s="281"/>
      <c r="M189" s="285"/>
      <c r="N189" s="228"/>
      <c r="R189" s="228" t="s">
        <v>175</v>
      </c>
      <c r="S189" s="228" t="s">
        <v>884</v>
      </c>
      <c r="U189" s="228" t="s">
        <v>90</v>
      </c>
    </row>
    <row r="190" spans="1:21" ht="15" customHeight="1">
      <c r="A190" s="252">
        <v>43454</v>
      </c>
      <c r="B190" s="250" t="s">
        <v>108</v>
      </c>
      <c r="C190" s="238" t="s">
        <v>887</v>
      </c>
      <c r="D190" s="249">
        <v>39.04</v>
      </c>
      <c r="I190" s="250" t="s">
        <v>302</v>
      </c>
      <c r="J190" s="238"/>
      <c r="K190" s="238"/>
      <c r="L190" s="280"/>
      <c r="M190" s="284"/>
      <c r="N190" s="238"/>
      <c r="R190" s="238" t="s">
        <v>175</v>
      </c>
      <c r="S190" s="238" t="s">
        <v>884</v>
      </c>
      <c r="U190" s="238" t="s">
        <v>90</v>
      </c>
    </row>
    <row r="191" spans="1:21" ht="15" customHeight="1">
      <c r="A191" s="255">
        <v>43454</v>
      </c>
      <c r="B191" s="344" t="s">
        <v>108</v>
      </c>
      <c r="C191" s="228" t="s">
        <v>888</v>
      </c>
      <c r="D191" s="253">
        <v>82.17</v>
      </c>
      <c r="I191" s="583" t="s">
        <v>302</v>
      </c>
      <c r="J191" s="228"/>
      <c r="K191" s="228"/>
      <c r="L191" s="281"/>
      <c r="M191" s="285"/>
      <c r="N191" s="228"/>
      <c r="R191" s="228" t="s">
        <v>175</v>
      </c>
      <c r="S191" s="228" t="s">
        <v>884</v>
      </c>
      <c r="U191" s="228" t="s">
        <v>90</v>
      </c>
    </row>
    <row r="192" spans="1:21" ht="15" customHeight="1">
      <c r="A192" s="252">
        <v>43454</v>
      </c>
      <c r="B192" s="250" t="s">
        <v>108</v>
      </c>
      <c r="C192" s="238" t="s">
        <v>889</v>
      </c>
      <c r="D192" s="249">
        <v>29.3</v>
      </c>
      <c r="I192" s="250" t="s">
        <v>302</v>
      </c>
      <c r="J192" s="238"/>
      <c r="K192" s="238"/>
      <c r="L192" s="280"/>
      <c r="M192" s="284"/>
      <c r="N192" s="238"/>
      <c r="R192" s="238" t="s">
        <v>175</v>
      </c>
      <c r="S192" s="238" t="s">
        <v>772</v>
      </c>
      <c r="U192" s="238" t="s">
        <v>90</v>
      </c>
    </row>
    <row r="193" spans="1:21" ht="15" customHeight="1">
      <c r="A193" s="255">
        <v>43454</v>
      </c>
      <c r="B193" s="344" t="s">
        <v>108</v>
      </c>
      <c r="C193" s="228" t="s">
        <v>889</v>
      </c>
      <c r="D193" s="253">
        <v>28.09</v>
      </c>
      <c r="I193" s="583" t="s">
        <v>302</v>
      </c>
      <c r="J193" s="228"/>
      <c r="K193" s="228"/>
      <c r="L193" s="281"/>
      <c r="M193" s="285"/>
      <c r="N193" s="228"/>
      <c r="R193" s="228" t="s">
        <v>175</v>
      </c>
      <c r="S193" s="228" t="s">
        <v>772</v>
      </c>
      <c r="U193" s="228" t="s">
        <v>90</v>
      </c>
    </row>
    <row r="194" spans="1:21" ht="15" customHeight="1">
      <c r="A194" s="252">
        <v>43454</v>
      </c>
      <c r="B194" s="250" t="s">
        <v>108</v>
      </c>
      <c r="C194" s="238" t="s">
        <v>890</v>
      </c>
      <c r="D194" s="249">
        <v>52.2</v>
      </c>
      <c r="I194" s="250" t="s">
        <v>302</v>
      </c>
      <c r="J194" s="238"/>
      <c r="K194" s="238"/>
      <c r="L194" s="280"/>
      <c r="M194" s="284"/>
      <c r="N194" s="238"/>
      <c r="R194" s="238" t="s">
        <v>175</v>
      </c>
      <c r="S194" s="238" t="s">
        <v>772</v>
      </c>
      <c r="U194" s="238" t="s">
        <v>90</v>
      </c>
    </row>
    <row r="195" spans="1:21" ht="15" customHeight="1">
      <c r="A195" s="205">
        <v>43294</v>
      </c>
      <c r="B195" s="209" t="s">
        <v>156</v>
      </c>
      <c r="C195" s="200" t="s">
        <v>246</v>
      </c>
      <c r="D195" s="201">
        <v>-21.74</v>
      </c>
      <c r="I195" s="209" t="s">
        <v>245</v>
      </c>
      <c r="J195" s="200"/>
      <c r="K195" s="200"/>
      <c r="L195" s="205"/>
      <c r="M195" s="282"/>
      <c r="N195" s="200"/>
      <c r="R195" s="209" t="s">
        <v>175</v>
      </c>
      <c r="S195" s="212" t="s">
        <v>156</v>
      </c>
      <c r="U195" s="200" t="s">
        <v>156</v>
      </c>
    </row>
    <row r="196" spans="1:21" ht="15" customHeight="1">
      <c r="A196" s="205">
        <v>43298</v>
      </c>
      <c r="B196" s="209" t="s">
        <v>108</v>
      </c>
      <c r="C196" s="200" t="s">
        <v>305</v>
      </c>
      <c r="D196" s="201">
        <v>29.57</v>
      </c>
      <c r="I196" s="209" t="s">
        <v>245</v>
      </c>
      <c r="J196" s="200"/>
      <c r="K196" s="200"/>
      <c r="L196" s="205"/>
      <c r="M196" s="282"/>
      <c r="N196" s="200"/>
      <c r="R196" s="209" t="s">
        <v>175</v>
      </c>
      <c r="S196" s="212" t="s">
        <v>304</v>
      </c>
      <c r="U196" s="200" t="s">
        <v>90</v>
      </c>
    </row>
    <row r="197" spans="1:21" ht="15" customHeight="1">
      <c r="A197" s="205">
        <v>43308</v>
      </c>
      <c r="B197" s="209" t="s">
        <v>310</v>
      </c>
      <c r="C197" s="200" t="s">
        <v>312</v>
      </c>
      <c r="D197" s="201">
        <v>13.57</v>
      </c>
      <c r="I197" s="209" t="s">
        <v>245</v>
      </c>
      <c r="J197" s="200"/>
      <c r="K197" s="200"/>
      <c r="L197" s="205"/>
      <c r="M197" s="282"/>
      <c r="N197" s="200"/>
      <c r="R197" s="209" t="s">
        <v>175</v>
      </c>
      <c r="S197" s="212" t="s">
        <v>309</v>
      </c>
      <c r="U197" s="200" t="s">
        <v>311</v>
      </c>
    </row>
    <row r="198" spans="1:21" ht="15" customHeight="1">
      <c r="A198" s="206">
        <v>43312</v>
      </c>
      <c r="B198" s="210" t="s">
        <v>108</v>
      </c>
      <c r="C198" s="203" t="s">
        <v>330</v>
      </c>
      <c r="D198" s="204">
        <v>83.48</v>
      </c>
      <c r="I198" s="210" t="s">
        <v>245</v>
      </c>
      <c r="J198" s="203"/>
      <c r="K198" s="203"/>
      <c r="L198" s="206"/>
      <c r="M198" s="283"/>
      <c r="N198" s="203"/>
      <c r="R198" s="210" t="s">
        <v>175</v>
      </c>
      <c r="S198" s="213" t="s">
        <v>331</v>
      </c>
      <c r="U198" s="203" t="s">
        <v>90</v>
      </c>
    </row>
    <row r="199" spans="1:21" ht="15" customHeight="1">
      <c r="A199" s="205">
        <v>43356</v>
      </c>
      <c r="B199" s="209" t="s">
        <v>108</v>
      </c>
      <c r="C199" s="200" t="s">
        <v>417</v>
      </c>
      <c r="D199" s="201">
        <v>59.13</v>
      </c>
      <c r="I199" s="209" t="s">
        <v>245</v>
      </c>
      <c r="J199" s="200"/>
      <c r="K199" s="200"/>
      <c r="L199" s="205"/>
      <c r="M199" s="282"/>
      <c r="N199" s="200"/>
      <c r="R199" s="209" t="s">
        <v>175</v>
      </c>
      <c r="S199" s="212" t="s">
        <v>418</v>
      </c>
      <c r="U199" s="200" t="s">
        <v>90</v>
      </c>
    </row>
    <row r="200" spans="1:21" ht="15" customHeight="1">
      <c r="A200" s="206">
        <v>43368</v>
      </c>
      <c r="B200" s="210" t="s">
        <v>108</v>
      </c>
      <c r="C200" s="203" t="s">
        <v>470</v>
      </c>
      <c r="D200" s="204">
        <v>29.57</v>
      </c>
      <c r="I200" s="210" t="s">
        <v>245</v>
      </c>
      <c r="J200" s="203"/>
      <c r="K200" s="203"/>
      <c r="L200" s="206"/>
      <c r="M200" s="283"/>
      <c r="N200" s="203"/>
      <c r="R200" s="210" t="s">
        <v>175</v>
      </c>
      <c r="S200" s="213" t="s">
        <v>471</v>
      </c>
      <c r="U200" s="203" t="s">
        <v>90</v>
      </c>
    </row>
    <row r="201" spans="1:21" ht="15" customHeight="1">
      <c r="A201" s="206">
        <v>43368</v>
      </c>
      <c r="B201" s="210" t="s">
        <v>108</v>
      </c>
      <c r="C201" s="203" t="s">
        <v>475</v>
      </c>
      <c r="D201" s="204">
        <v>83.48</v>
      </c>
      <c r="I201" s="210" t="s">
        <v>245</v>
      </c>
      <c r="J201" s="203"/>
      <c r="K201" s="203"/>
      <c r="L201" s="206"/>
      <c r="M201" s="283"/>
      <c r="N201" s="203"/>
      <c r="R201" s="210" t="s">
        <v>175</v>
      </c>
      <c r="S201" s="213" t="s">
        <v>471</v>
      </c>
      <c r="U201" s="203" t="s">
        <v>90</v>
      </c>
    </row>
    <row r="202" spans="1:21" ht="15" customHeight="1">
      <c r="A202" s="252">
        <v>43410</v>
      </c>
      <c r="B202" s="250" t="s">
        <v>156</v>
      </c>
      <c r="C202" s="238" t="s">
        <v>918</v>
      </c>
      <c r="D202" s="249">
        <v>-7.25</v>
      </c>
      <c r="I202" s="250" t="s">
        <v>245</v>
      </c>
      <c r="J202" s="238"/>
      <c r="K202" s="238"/>
      <c r="L202" s="280"/>
      <c r="M202" s="284"/>
      <c r="N202" s="238"/>
      <c r="R202" s="238" t="s">
        <v>175</v>
      </c>
      <c r="S202" s="238" t="s">
        <v>156</v>
      </c>
      <c r="U202" s="238" t="s">
        <v>156</v>
      </c>
    </row>
    <row r="203" spans="1:21" ht="15" customHeight="1">
      <c r="A203" s="252">
        <v>43388</v>
      </c>
      <c r="B203" s="250" t="s">
        <v>108</v>
      </c>
      <c r="C203" s="238" t="s">
        <v>891</v>
      </c>
      <c r="D203" s="249">
        <v>29.57</v>
      </c>
      <c r="I203" s="250" t="s">
        <v>245</v>
      </c>
      <c r="J203" s="238"/>
      <c r="K203" s="238"/>
      <c r="L203" s="280"/>
      <c r="M203" s="284"/>
      <c r="N203" s="238"/>
      <c r="R203" s="238" t="s">
        <v>175</v>
      </c>
      <c r="S203" s="238" t="s">
        <v>851</v>
      </c>
      <c r="U203" s="238" t="s">
        <v>90</v>
      </c>
    </row>
    <row r="204" spans="1:21" ht="15" customHeight="1">
      <c r="A204" s="255">
        <v>43399</v>
      </c>
      <c r="B204" s="344" t="s">
        <v>108</v>
      </c>
      <c r="C204" s="228" t="s">
        <v>892</v>
      </c>
      <c r="D204" s="253">
        <v>67.39</v>
      </c>
      <c r="I204" s="583" t="s">
        <v>245</v>
      </c>
      <c r="J204" s="228"/>
      <c r="K204" s="228"/>
      <c r="L204" s="281"/>
      <c r="M204" s="285"/>
      <c r="N204" s="228"/>
      <c r="R204" s="228" t="s">
        <v>175</v>
      </c>
      <c r="S204" s="228" t="s">
        <v>845</v>
      </c>
      <c r="U204" s="228" t="s">
        <v>90</v>
      </c>
    </row>
    <row r="205" spans="1:21" ht="15" customHeight="1">
      <c r="A205" s="252">
        <v>43399</v>
      </c>
      <c r="B205" s="250" t="s">
        <v>108</v>
      </c>
      <c r="C205" s="238" t="s">
        <v>894</v>
      </c>
      <c r="D205" s="249">
        <v>83.48</v>
      </c>
      <c r="I205" s="250" t="s">
        <v>245</v>
      </c>
      <c r="J205" s="238"/>
      <c r="K205" s="238"/>
      <c r="L205" s="280"/>
      <c r="M205" s="284"/>
      <c r="N205" s="238"/>
      <c r="R205" s="238" t="s">
        <v>175</v>
      </c>
      <c r="S205" s="238" t="s">
        <v>895</v>
      </c>
      <c r="U205" s="238" t="s">
        <v>90</v>
      </c>
    </row>
    <row r="206" spans="1:21" ht="15" customHeight="1">
      <c r="A206" s="255">
        <v>43410</v>
      </c>
      <c r="B206" s="254" t="s">
        <v>108</v>
      </c>
      <c r="C206" s="228" t="s">
        <v>902</v>
      </c>
      <c r="D206" s="253">
        <v>18.34</v>
      </c>
      <c r="I206" s="583" t="s">
        <v>245</v>
      </c>
      <c r="J206" s="228"/>
      <c r="K206" s="228"/>
      <c r="L206" s="281"/>
      <c r="M206" s="285"/>
      <c r="N206" s="228"/>
      <c r="R206" s="228" t="s">
        <v>175</v>
      </c>
      <c r="S206" s="228" t="s">
        <v>903</v>
      </c>
      <c r="U206" s="228" t="s">
        <v>90</v>
      </c>
    </row>
    <row r="207" spans="1:21" ht="15" customHeight="1">
      <c r="A207" s="252">
        <v>43410</v>
      </c>
      <c r="B207" s="250" t="s">
        <v>108</v>
      </c>
      <c r="C207" s="238" t="s">
        <v>905</v>
      </c>
      <c r="D207" s="249">
        <v>29.57</v>
      </c>
      <c r="I207" s="250" t="s">
        <v>245</v>
      </c>
      <c r="J207" s="238"/>
      <c r="K207" s="238"/>
      <c r="L207" s="280"/>
      <c r="M207" s="284"/>
      <c r="N207" s="238"/>
      <c r="R207" s="238" t="s">
        <v>175</v>
      </c>
      <c r="S207" s="238" t="s">
        <v>906</v>
      </c>
      <c r="U207" s="238" t="s">
        <v>90</v>
      </c>
    </row>
    <row r="208" spans="1:21" ht="15" customHeight="1">
      <c r="A208" s="255">
        <v>43426</v>
      </c>
      <c r="B208" s="254" t="s">
        <v>108</v>
      </c>
      <c r="C208" s="228" t="s">
        <v>907</v>
      </c>
      <c r="D208" s="253">
        <v>88.7</v>
      </c>
      <c r="I208" s="583" t="s">
        <v>245</v>
      </c>
      <c r="J208" s="228"/>
      <c r="K208" s="228"/>
      <c r="L208" s="281"/>
      <c r="M208" s="285"/>
      <c r="N208" s="228"/>
      <c r="R208" s="228" t="s">
        <v>175</v>
      </c>
      <c r="S208" s="228" t="s">
        <v>861</v>
      </c>
      <c r="U208" s="228" t="s">
        <v>90</v>
      </c>
    </row>
    <row r="209" spans="1:21" ht="15" customHeight="1">
      <c r="A209" s="252">
        <v>43426</v>
      </c>
      <c r="B209" s="250" t="s">
        <v>108</v>
      </c>
      <c r="C209" s="238" t="s">
        <v>908</v>
      </c>
      <c r="D209" s="249">
        <v>59.13</v>
      </c>
      <c r="I209" s="250" t="s">
        <v>245</v>
      </c>
      <c r="J209" s="238"/>
      <c r="K209" s="238"/>
      <c r="L209" s="280"/>
      <c r="M209" s="284"/>
      <c r="N209" s="238"/>
      <c r="R209" s="238" t="s">
        <v>175</v>
      </c>
      <c r="S209" s="238" t="s">
        <v>861</v>
      </c>
      <c r="U209" s="238" t="s">
        <v>90</v>
      </c>
    </row>
    <row r="210" spans="1:21" ht="15" customHeight="1">
      <c r="A210" s="255">
        <v>43441</v>
      </c>
      <c r="B210" s="254" t="s">
        <v>108</v>
      </c>
      <c r="C210" s="228" t="s">
        <v>910</v>
      </c>
      <c r="D210" s="253">
        <v>100.87</v>
      </c>
      <c r="I210" s="583" t="s">
        <v>245</v>
      </c>
      <c r="J210" s="228"/>
      <c r="K210" s="228"/>
      <c r="L210" s="281"/>
      <c r="M210" s="285"/>
      <c r="N210" s="228"/>
      <c r="R210" s="228" t="s">
        <v>175</v>
      </c>
      <c r="S210" s="228" t="s">
        <v>703</v>
      </c>
      <c r="U210" s="228" t="s">
        <v>90</v>
      </c>
    </row>
    <row r="211" spans="1:21" ht="15" customHeight="1">
      <c r="A211" s="252">
        <v>43441</v>
      </c>
      <c r="B211" s="250" t="s">
        <v>108</v>
      </c>
      <c r="C211" s="238" t="s">
        <v>912</v>
      </c>
      <c r="D211" s="249">
        <v>6.61</v>
      </c>
      <c r="I211" s="250" t="s">
        <v>245</v>
      </c>
      <c r="J211" s="238"/>
      <c r="K211" s="238"/>
      <c r="L211" s="280"/>
      <c r="M211" s="284"/>
      <c r="N211" s="238"/>
      <c r="R211" s="238" t="s">
        <v>175</v>
      </c>
      <c r="S211" s="238" t="s">
        <v>913</v>
      </c>
      <c r="U211" s="238" t="s">
        <v>90</v>
      </c>
    </row>
    <row r="212" spans="1:21" ht="15" customHeight="1">
      <c r="A212" s="255">
        <v>43448</v>
      </c>
      <c r="B212" s="344" t="s">
        <v>310</v>
      </c>
      <c r="C212" s="228" t="s">
        <v>915</v>
      </c>
      <c r="D212" s="253">
        <v>60.43</v>
      </c>
      <c r="I212" s="583" t="s">
        <v>245</v>
      </c>
      <c r="J212" s="228"/>
      <c r="K212" s="228"/>
      <c r="L212" s="281"/>
      <c r="M212" s="285"/>
      <c r="N212" s="228"/>
      <c r="R212" s="228" t="s">
        <v>175</v>
      </c>
      <c r="S212" s="228" t="s">
        <v>916</v>
      </c>
      <c r="U212" s="228" t="s">
        <v>311</v>
      </c>
    </row>
    <row r="213" spans="1:21" ht="15" customHeight="1">
      <c r="A213" s="255">
        <v>43454</v>
      </c>
      <c r="B213" s="254" t="s">
        <v>108</v>
      </c>
      <c r="C213" s="228" t="s">
        <v>919</v>
      </c>
      <c r="D213" s="253">
        <v>41.74</v>
      </c>
      <c r="I213" s="583" t="s">
        <v>245</v>
      </c>
      <c r="J213" s="228"/>
      <c r="K213" s="228"/>
      <c r="L213" s="281"/>
      <c r="M213" s="285"/>
      <c r="N213" s="228"/>
      <c r="R213" s="228" t="s">
        <v>175</v>
      </c>
      <c r="S213" s="228" t="s">
        <v>884</v>
      </c>
      <c r="U213" s="228" t="s">
        <v>90</v>
      </c>
    </row>
    <row r="214" spans="1:21" ht="15" customHeight="1">
      <c r="A214" s="252">
        <v>43454</v>
      </c>
      <c r="B214" s="250" t="s">
        <v>108</v>
      </c>
      <c r="C214" s="238" t="s">
        <v>920</v>
      </c>
      <c r="D214" s="249">
        <v>100.87</v>
      </c>
      <c r="I214" s="250" t="s">
        <v>245</v>
      </c>
      <c r="J214" s="238"/>
      <c r="K214" s="238"/>
      <c r="L214" s="280"/>
      <c r="M214" s="284"/>
      <c r="N214" s="238"/>
      <c r="R214" s="238" t="s">
        <v>175</v>
      </c>
      <c r="S214" s="238" t="s">
        <v>884</v>
      </c>
      <c r="U214" s="238" t="s">
        <v>90</v>
      </c>
    </row>
    <row r="215" spans="1:21" ht="15" customHeight="1">
      <c r="A215" s="255">
        <v>43454</v>
      </c>
      <c r="B215" s="254" t="s">
        <v>108</v>
      </c>
      <c r="C215" s="228" t="s">
        <v>921</v>
      </c>
      <c r="D215" s="253">
        <v>73.040000000000006</v>
      </c>
      <c r="I215" s="583" t="s">
        <v>245</v>
      </c>
      <c r="J215" s="228"/>
      <c r="K215" s="228"/>
      <c r="L215" s="281"/>
      <c r="M215" s="285"/>
      <c r="N215" s="228"/>
      <c r="R215" s="228" t="s">
        <v>175</v>
      </c>
      <c r="S215" s="228" t="s">
        <v>772</v>
      </c>
      <c r="U215" s="228" t="s">
        <v>90</v>
      </c>
    </row>
    <row r="216" spans="1:21" ht="15" customHeight="1">
      <c r="A216" s="206">
        <v>43308</v>
      </c>
      <c r="B216" s="210" t="s">
        <v>310</v>
      </c>
      <c r="C216" s="203" t="s">
        <v>308</v>
      </c>
      <c r="D216" s="204">
        <v>68.45</v>
      </c>
      <c r="I216" s="210" t="s">
        <v>307</v>
      </c>
      <c r="J216" s="203"/>
      <c r="K216" s="203"/>
      <c r="L216" s="206"/>
      <c r="M216" s="283"/>
      <c r="N216" s="203"/>
      <c r="R216" s="210" t="s">
        <v>175</v>
      </c>
      <c r="S216" s="213" t="s">
        <v>309</v>
      </c>
      <c r="U216" s="203" t="s">
        <v>311</v>
      </c>
    </row>
    <row r="217" spans="1:21" ht="15" customHeight="1">
      <c r="A217" s="252">
        <v>43448</v>
      </c>
      <c r="B217" s="250" t="s">
        <v>924</v>
      </c>
      <c r="C217" s="238" t="s">
        <v>923</v>
      </c>
      <c r="D217" s="249">
        <v>113.67</v>
      </c>
      <c r="I217" s="250" t="s">
        <v>307</v>
      </c>
      <c r="J217" s="238"/>
      <c r="K217" s="238"/>
      <c r="L217" s="280"/>
      <c r="M217" s="284"/>
      <c r="N217" s="238"/>
      <c r="R217" s="238" t="s">
        <v>175</v>
      </c>
      <c r="S217" s="238" t="s">
        <v>916</v>
      </c>
      <c r="U217" s="238" t="s">
        <v>98</v>
      </c>
    </row>
    <row r="218" spans="1:21" ht="15" customHeight="1">
      <c r="A218" s="206">
        <v>43294</v>
      </c>
      <c r="B218" s="210" t="s">
        <v>156</v>
      </c>
      <c r="C218" s="203" t="s">
        <v>246</v>
      </c>
      <c r="D218" s="204">
        <v>-169.57</v>
      </c>
      <c r="I218" s="210" t="s">
        <v>247</v>
      </c>
      <c r="J218" s="203"/>
      <c r="K218" s="203"/>
      <c r="L218" s="206"/>
      <c r="M218" s="283"/>
      <c r="N218" s="203"/>
      <c r="R218" s="210" t="s">
        <v>175</v>
      </c>
      <c r="S218" s="213" t="s">
        <v>156</v>
      </c>
      <c r="U218" s="203" t="s">
        <v>156</v>
      </c>
    </row>
    <row r="219" spans="1:21" ht="15" customHeight="1">
      <c r="A219" s="206">
        <v>43326</v>
      </c>
      <c r="B219" s="210" t="s">
        <v>156</v>
      </c>
      <c r="C219" s="203" t="s">
        <v>253</v>
      </c>
      <c r="D219" s="204">
        <v>149.57</v>
      </c>
      <c r="I219" s="210" t="s">
        <v>247</v>
      </c>
      <c r="J219" s="203"/>
      <c r="K219" s="203"/>
      <c r="L219" s="206"/>
      <c r="M219" s="283"/>
      <c r="N219" s="203"/>
      <c r="R219" s="210" t="s">
        <v>175</v>
      </c>
      <c r="S219" s="213" t="s">
        <v>156</v>
      </c>
      <c r="U219" s="203" t="s">
        <v>156</v>
      </c>
    </row>
    <row r="220" spans="1:21" ht="15" customHeight="1">
      <c r="A220" s="205">
        <v>43312</v>
      </c>
      <c r="B220" s="209" t="s">
        <v>108</v>
      </c>
      <c r="C220" s="200" t="s">
        <v>332</v>
      </c>
      <c r="D220" s="201">
        <v>388.78</v>
      </c>
      <c r="I220" s="209" t="s">
        <v>247</v>
      </c>
      <c r="J220" s="200"/>
      <c r="K220" s="200"/>
      <c r="L220" s="205"/>
      <c r="M220" s="282"/>
      <c r="N220" s="200"/>
      <c r="R220" s="209" t="s">
        <v>175</v>
      </c>
      <c r="S220" s="212" t="s">
        <v>331</v>
      </c>
      <c r="U220" s="200" t="s">
        <v>90</v>
      </c>
    </row>
    <row r="221" spans="1:21" ht="15" customHeight="1">
      <c r="A221" s="206">
        <v>43312</v>
      </c>
      <c r="B221" s="210" t="s">
        <v>108</v>
      </c>
      <c r="C221" s="203" t="s">
        <v>335</v>
      </c>
      <c r="D221" s="204">
        <v>26.26</v>
      </c>
      <c r="I221" s="210" t="s">
        <v>247</v>
      </c>
      <c r="J221" s="203"/>
      <c r="K221" s="203"/>
      <c r="L221" s="206"/>
      <c r="M221" s="283"/>
      <c r="N221" s="203"/>
      <c r="R221" s="210" t="s">
        <v>175</v>
      </c>
      <c r="S221" s="213" t="s">
        <v>331</v>
      </c>
      <c r="U221" s="203" t="s">
        <v>90</v>
      </c>
    </row>
    <row r="222" spans="1:21" ht="15" customHeight="1">
      <c r="A222" s="205">
        <v>43312</v>
      </c>
      <c r="B222" s="209" t="s">
        <v>108</v>
      </c>
      <c r="C222" s="200" t="s">
        <v>336</v>
      </c>
      <c r="D222" s="201">
        <v>-3.04</v>
      </c>
      <c r="I222" s="209" t="s">
        <v>247</v>
      </c>
      <c r="J222" s="200"/>
      <c r="K222" s="200"/>
      <c r="L222" s="205"/>
      <c r="M222" s="282"/>
      <c r="N222" s="200"/>
      <c r="R222" s="209" t="s">
        <v>175</v>
      </c>
      <c r="S222" s="212" t="s">
        <v>331</v>
      </c>
      <c r="U222" s="200" t="s">
        <v>90</v>
      </c>
    </row>
    <row r="223" spans="1:21" ht="15" customHeight="1">
      <c r="A223" s="206">
        <v>43312</v>
      </c>
      <c r="B223" s="210" t="s">
        <v>108</v>
      </c>
      <c r="C223" s="203" t="s">
        <v>337</v>
      </c>
      <c r="D223" s="204">
        <v>136.09</v>
      </c>
      <c r="I223" s="210" t="s">
        <v>247</v>
      </c>
      <c r="J223" s="203"/>
      <c r="K223" s="203"/>
      <c r="L223" s="206"/>
      <c r="M223" s="283"/>
      <c r="N223" s="203"/>
      <c r="R223" s="210" t="s">
        <v>175</v>
      </c>
      <c r="S223" s="213" t="s">
        <v>331</v>
      </c>
      <c r="U223" s="203" t="s">
        <v>90</v>
      </c>
    </row>
    <row r="224" spans="1:21" ht="15" customHeight="1">
      <c r="A224" s="205">
        <v>43312</v>
      </c>
      <c r="B224" s="209" t="s">
        <v>108</v>
      </c>
      <c r="C224" s="200" t="s">
        <v>338</v>
      </c>
      <c r="D224" s="201">
        <v>64.599999999999994</v>
      </c>
      <c r="I224" s="209" t="s">
        <v>247</v>
      </c>
      <c r="J224" s="200"/>
      <c r="K224" s="200"/>
      <c r="L224" s="205"/>
      <c r="M224" s="282"/>
      <c r="N224" s="200"/>
      <c r="R224" s="209" t="s">
        <v>175</v>
      </c>
      <c r="S224" s="212" t="s">
        <v>331</v>
      </c>
      <c r="U224" s="200" t="s">
        <v>90</v>
      </c>
    </row>
    <row r="225" spans="1:21" ht="15" customHeight="1">
      <c r="A225" s="206">
        <v>43327</v>
      </c>
      <c r="B225" s="210" t="s">
        <v>369</v>
      </c>
      <c r="C225" s="203" t="s">
        <v>367</v>
      </c>
      <c r="D225" s="204">
        <v>152.34</v>
      </c>
      <c r="I225" s="210" t="s">
        <v>247</v>
      </c>
      <c r="J225" s="203"/>
      <c r="K225" s="203"/>
      <c r="L225" s="206"/>
      <c r="M225" s="283"/>
      <c r="N225" s="203"/>
      <c r="R225" s="210" t="s">
        <v>175</v>
      </c>
      <c r="S225" s="213" t="s">
        <v>368</v>
      </c>
      <c r="U225" s="203" t="s">
        <v>370</v>
      </c>
    </row>
    <row r="226" spans="1:21" ht="15" customHeight="1">
      <c r="A226" s="206">
        <v>43335</v>
      </c>
      <c r="B226" s="210" t="s">
        <v>310</v>
      </c>
      <c r="C226" s="203" t="s">
        <v>378</v>
      </c>
      <c r="D226" s="204">
        <v>16.52</v>
      </c>
      <c r="I226" s="210" t="s">
        <v>247</v>
      </c>
      <c r="J226" s="203"/>
      <c r="K226" s="203"/>
      <c r="L226" s="206"/>
      <c r="M226" s="283"/>
      <c r="N226" s="203"/>
      <c r="R226" s="210" t="s">
        <v>175</v>
      </c>
      <c r="S226" s="213" t="s">
        <v>379</v>
      </c>
      <c r="U226" s="203" t="s">
        <v>311</v>
      </c>
    </row>
    <row r="227" spans="1:21" ht="15" customHeight="1">
      <c r="A227" s="205">
        <v>43368</v>
      </c>
      <c r="B227" s="209" t="s">
        <v>108</v>
      </c>
      <c r="C227" s="200" t="s">
        <v>474</v>
      </c>
      <c r="D227" s="201">
        <v>567.65</v>
      </c>
      <c r="I227" s="209" t="s">
        <v>247</v>
      </c>
      <c r="J227" s="200"/>
      <c r="K227" s="200"/>
      <c r="L227" s="205"/>
      <c r="M227" s="282"/>
      <c r="N227" s="200"/>
      <c r="R227" s="209" t="s">
        <v>175</v>
      </c>
      <c r="S227" s="212" t="s">
        <v>471</v>
      </c>
      <c r="U227" s="200" t="s">
        <v>90</v>
      </c>
    </row>
    <row r="228" spans="1:21" ht="15" customHeight="1">
      <c r="A228" s="206">
        <v>43368</v>
      </c>
      <c r="B228" s="210" t="s">
        <v>108</v>
      </c>
      <c r="C228" s="203" t="s">
        <v>477</v>
      </c>
      <c r="D228" s="204">
        <v>124.85</v>
      </c>
      <c r="I228" s="210" t="s">
        <v>247</v>
      </c>
      <c r="J228" s="203"/>
      <c r="K228" s="203"/>
      <c r="L228" s="206"/>
      <c r="M228" s="283"/>
      <c r="N228" s="203"/>
      <c r="R228" s="210" t="s">
        <v>175</v>
      </c>
      <c r="S228" s="213" t="s">
        <v>471</v>
      </c>
      <c r="U228" s="203" t="s">
        <v>90</v>
      </c>
    </row>
    <row r="229" spans="1:21" ht="15" customHeight="1">
      <c r="A229" s="255">
        <v>43388</v>
      </c>
      <c r="B229" s="344" t="s">
        <v>108</v>
      </c>
      <c r="C229" s="228" t="s">
        <v>926</v>
      </c>
      <c r="D229" s="253">
        <v>14.52</v>
      </c>
      <c r="I229" s="583" t="s">
        <v>247</v>
      </c>
      <c r="J229" s="228"/>
      <c r="K229" s="228"/>
      <c r="L229" s="281"/>
      <c r="M229" s="285"/>
      <c r="N229" s="228"/>
      <c r="R229" s="228" t="s">
        <v>175</v>
      </c>
      <c r="S229" s="228" t="s">
        <v>927</v>
      </c>
      <c r="U229" s="228" t="s">
        <v>90</v>
      </c>
    </row>
    <row r="230" spans="1:21" ht="15" customHeight="1">
      <c r="A230" s="252">
        <v>43388</v>
      </c>
      <c r="B230" s="250" t="s">
        <v>108</v>
      </c>
      <c r="C230" s="238" t="s">
        <v>928</v>
      </c>
      <c r="D230" s="249">
        <v>257.39</v>
      </c>
      <c r="I230" s="250" t="s">
        <v>247</v>
      </c>
      <c r="J230" s="238"/>
      <c r="K230" s="238"/>
      <c r="L230" s="280"/>
      <c r="M230" s="284"/>
      <c r="N230" s="238"/>
      <c r="R230" s="238" t="s">
        <v>175</v>
      </c>
      <c r="S230" s="238" t="s">
        <v>927</v>
      </c>
      <c r="U230" s="238" t="s">
        <v>90</v>
      </c>
    </row>
    <row r="231" spans="1:21" ht="15" customHeight="1">
      <c r="A231" s="255">
        <v>43388</v>
      </c>
      <c r="B231" s="344" t="s">
        <v>108</v>
      </c>
      <c r="C231" s="228" t="s">
        <v>929</v>
      </c>
      <c r="D231" s="253">
        <v>36.35</v>
      </c>
      <c r="I231" s="583" t="s">
        <v>247</v>
      </c>
      <c r="J231" s="228"/>
      <c r="K231" s="228"/>
      <c r="L231" s="281"/>
      <c r="M231" s="285"/>
      <c r="N231" s="228"/>
      <c r="R231" s="228" t="s">
        <v>175</v>
      </c>
      <c r="S231" s="228" t="s">
        <v>927</v>
      </c>
      <c r="U231" s="228" t="s">
        <v>90</v>
      </c>
    </row>
    <row r="232" spans="1:21" ht="15" customHeight="1">
      <c r="A232" s="252">
        <v>43399</v>
      </c>
      <c r="B232" s="250" t="s">
        <v>108</v>
      </c>
      <c r="C232" s="238" t="s">
        <v>931</v>
      </c>
      <c r="D232" s="249">
        <v>46.09</v>
      </c>
      <c r="I232" s="250" t="s">
        <v>247</v>
      </c>
      <c r="J232" s="238"/>
      <c r="K232" s="238"/>
      <c r="L232" s="280"/>
      <c r="M232" s="284"/>
      <c r="N232" s="238"/>
      <c r="R232" s="238" t="s">
        <v>175</v>
      </c>
      <c r="S232" s="238" t="s">
        <v>932</v>
      </c>
      <c r="U232" s="238" t="s">
        <v>90</v>
      </c>
    </row>
    <row r="233" spans="1:21" ht="15" customHeight="1">
      <c r="A233" s="255">
        <v>43399</v>
      </c>
      <c r="B233" s="344" t="s">
        <v>108</v>
      </c>
      <c r="C233" s="228" t="s">
        <v>933</v>
      </c>
      <c r="D233" s="253">
        <v>22.61</v>
      </c>
      <c r="I233" s="583" t="s">
        <v>247</v>
      </c>
      <c r="J233" s="228"/>
      <c r="K233" s="228"/>
      <c r="L233" s="281"/>
      <c r="M233" s="285"/>
      <c r="N233" s="228"/>
      <c r="R233" s="228" t="s">
        <v>175</v>
      </c>
      <c r="S233" s="228" t="s">
        <v>845</v>
      </c>
      <c r="U233" s="228" t="s">
        <v>90</v>
      </c>
    </row>
    <row r="234" spans="1:21" ht="15" customHeight="1">
      <c r="A234" s="252">
        <v>43399</v>
      </c>
      <c r="B234" s="250" t="s">
        <v>108</v>
      </c>
      <c r="C234" s="238" t="s">
        <v>933</v>
      </c>
      <c r="D234" s="249">
        <v>250.43</v>
      </c>
      <c r="I234" s="250" t="s">
        <v>247</v>
      </c>
      <c r="J234" s="238"/>
      <c r="K234" s="238"/>
      <c r="L234" s="280"/>
      <c r="M234" s="284"/>
      <c r="N234" s="238"/>
      <c r="R234" s="238" t="s">
        <v>175</v>
      </c>
      <c r="S234" s="238" t="s">
        <v>845</v>
      </c>
      <c r="U234" s="238" t="s">
        <v>90</v>
      </c>
    </row>
    <row r="235" spans="1:21" ht="15" customHeight="1">
      <c r="A235" s="255">
        <v>43399</v>
      </c>
      <c r="B235" s="254" t="s">
        <v>108</v>
      </c>
      <c r="C235" s="228" t="s">
        <v>934</v>
      </c>
      <c r="D235" s="253">
        <v>127.83</v>
      </c>
      <c r="I235" s="583" t="s">
        <v>247</v>
      </c>
      <c r="J235" s="228"/>
      <c r="K235" s="228"/>
      <c r="L235" s="281"/>
      <c r="M235" s="285"/>
      <c r="N235" s="228"/>
      <c r="R235" s="228" t="s">
        <v>175</v>
      </c>
      <c r="S235" s="228" t="s">
        <v>845</v>
      </c>
      <c r="U235" s="228" t="s">
        <v>90</v>
      </c>
    </row>
    <row r="236" spans="1:21" ht="15" customHeight="1">
      <c r="A236" s="252">
        <v>43418</v>
      </c>
      <c r="B236" s="250" t="s">
        <v>938</v>
      </c>
      <c r="C236" s="238" t="s">
        <v>936</v>
      </c>
      <c r="D236" s="249">
        <v>325.22000000000003</v>
      </c>
      <c r="I236" s="250" t="s">
        <v>247</v>
      </c>
      <c r="J236" s="238"/>
      <c r="K236" s="238"/>
      <c r="L236" s="280"/>
      <c r="M236" s="284"/>
      <c r="N236" s="238"/>
      <c r="R236" s="238" t="s">
        <v>175</v>
      </c>
      <c r="S236" s="238" t="s">
        <v>937</v>
      </c>
      <c r="U236" s="238" t="s">
        <v>939</v>
      </c>
    </row>
    <row r="237" spans="1:21" ht="15" customHeight="1">
      <c r="A237" s="255">
        <v>43426</v>
      </c>
      <c r="B237" s="254" t="s">
        <v>108</v>
      </c>
      <c r="C237" s="228" t="s">
        <v>940</v>
      </c>
      <c r="D237" s="253">
        <v>49.57</v>
      </c>
      <c r="I237" s="583" t="s">
        <v>247</v>
      </c>
      <c r="J237" s="228"/>
      <c r="K237" s="228"/>
      <c r="L237" s="281"/>
      <c r="M237" s="285"/>
      <c r="N237" s="228"/>
      <c r="R237" s="228" t="s">
        <v>175</v>
      </c>
      <c r="S237" s="228" t="s">
        <v>861</v>
      </c>
      <c r="U237" s="228" t="s">
        <v>90</v>
      </c>
    </row>
    <row r="238" spans="1:21" ht="15" customHeight="1">
      <c r="A238" s="252">
        <v>43426</v>
      </c>
      <c r="B238" s="250" t="s">
        <v>108</v>
      </c>
      <c r="C238" s="238" t="s">
        <v>941</v>
      </c>
      <c r="D238" s="249">
        <v>26.96</v>
      </c>
      <c r="I238" s="250" t="s">
        <v>247</v>
      </c>
      <c r="J238" s="238"/>
      <c r="K238" s="238"/>
      <c r="L238" s="280"/>
      <c r="M238" s="284"/>
      <c r="N238" s="238"/>
      <c r="R238" s="238" t="s">
        <v>175</v>
      </c>
      <c r="S238" s="238" t="s">
        <v>861</v>
      </c>
      <c r="U238" s="238" t="s">
        <v>90</v>
      </c>
    </row>
    <row r="239" spans="1:21" ht="15" customHeight="1">
      <c r="A239" s="255">
        <v>43426</v>
      </c>
      <c r="B239" s="254" t="s">
        <v>108</v>
      </c>
      <c r="C239" s="228" t="s">
        <v>942</v>
      </c>
      <c r="D239" s="253">
        <v>92.61</v>
      </c>
      <c r="I239" s="583" t="s">
        <v>247</v>
      </c>
      <c r="J239" s="228"/>
      <c r="K239" s="228"/>
      <c r="L239" s="281"/>
      <c r="M239" s="285"/>
      <c r="N239" s="228"/>
      <c r="R239" s="228" t="s">
        <v>175</v>
      </c>
      <c r="S239" s="228" t="s">
        <v>861</v>
      </c>
      <c r="U239" s="228" t="s">
        <v>90</v>
      </c>
    </row>
    <row r="240" spans="1:21" ht="15" customHeight="1">
      <c r="A240" s="252">
        <v>43426</v>
      </c>
      <c r="B240" s="250" t="s">
        <v>108</v>
      </c>
      <c r="C240" s="238" t="s">
        <v>943</v>
      </c>
      <c r="D240" s="249">
        <v>38.26</v>
      </c>
      <c r="I240" s="250" t="s">
        <v>247</v>
      </c>
      <c r="J240" s="238"/>
      <c r="K240" s="238"/>
      <c r="L240" s="280"/>
      <c r="M240" s="284"/>
      <c r="N240" s="238"/>
      <c r="R240" s="238" t="s">
        <v>175</v>
      </c>
      <c r="S240" s="238" t="s">
        <v>861</v>
      </c>
      <c r="U240" s="238" t="s">
        <v>90</v>
      </c>
    </row>
    <row r="241" spans="1:21" ht="15" customHeight="1">
      <c r="A241" s="255">
        <v>43439</v>
      </c>
      <c r="B241" s="254" t="s">
        <v>938</v>
      </c>
      <c r="C241" s="228" t="s">
        <v>950</v>
      </c>
      <c r="D241" s="253">
        <v>160</v>
      </c>
      <c r="I241" s="583" t="s">
        <v>247</v>
      </c>
      <c r="J241" s="228"/>
      <c r="K241" s="228"/>
      <c r="L241" s="281"/>
      <c r="M241" s="285"/>
      <c r="N241" s="228"/>
      <c r="R241" s="228" t="s">
        <v>175</v>
      </c>
      <c r="S241" s="228" t="s">
        <v>951</v>
      </c>
      <c r="U241" s="228" t="s">
        <v>939</v>
      </c>
    </row>
    <row r="242" spans="1:21" ht="15" customHeight="1">
      <c r="A242" s="252">
        <v>43439</v>
      </c>
      <c r="B242" s="250" t="s">
        <v>960</v>
      </c>
      <c r="C242" s="238" t="s">
        <v>958</v>
      </c>
      <c r="D242" s="249">
        <v>138.26</v>
      </c>
      <c r="I242" s="250" t="s">
        <v>247</v>
      </c>
      <c r="J242" s="238"/>
      <c r="K242" s="238"/>
      <c r="L242" s="280"/>
      <c r="M242" s="284"/>
      <c r="N242" s="238"/>
      <c r="R242" s="238" t="s">
        <v>175</v>
      </c>
      <c r="S242" s="238" t="s">
        <v>959</v>
      </c>
      <c r="U242" s="238" t="s">
        <v>961</v>
      </c>
    </row>
    <row r="243" spans="1:21" ht="15" customHeight="1">
      <c r="A243" s="255">
        <v>43439</v>
      </c>
      <c r="B243" s="254" t="s">
        <v>960</v>
      </c>
      <c r="C243" s="228" t="s">
        <v>962</v>
      </c>
      <c r="D243" s="253">
        <v>138.26</v>
      </c>
      <c r="I243" s="583" t="s">
        <v>247</v>
      </c>
      <c r="J243" s="228"/>
      <c r="K243" s="228"/>
      <c r="L243" s="281"/>
      <c r="M243" s="285"/>
      <c r="N243" s="228"/>
      <c r="R243" s="228" t="s">
        <v>175</v>
      </c>
      <c r="S243" s="228" t="s">
        <v>959</v>
      </c>
      <c r="U243" s="228" t="s">
        <v>961</v>
      </c>
    </row>
    <row r="244" spans="1:21" ht="15" customHeight="1">
      <c r="A244" s="252">
        <v>43441</v>
      </c>
      <c r="B244" s="250" t="s">
        <v>108</v>
      </c>
      <c r="C244" s="238" t="s">
        <v>952</v>
      </c>
      <c r="D244" s="249">
        <v>331.72</v>
      </c>
      <c r="I244" s="250" t="s">
        <v>247</v>
      </c>
      <c r="J244" s="238"/>
      <c r="K244" s="238"/>
      <c r="L244" s="280"/>
      <c r="M244" s="284"/>
      <c r="N244" s="238"/>
      <c r="R244" s="238" t="s">
        <v>175</v>
      </c>
      <c r="S244" s="238" t="s">
        <v>703</v>
      </c>
      <c r="U244" s="238" t="s">
        <v>90</v>
      </c>
    </row>
    <row r="245" spans="1:21" ht="15" customHeight="1">
      <c r="A245" s="255">
        <v>43441</v>
      </c>
      <c r="B245" s="254" t="s">
        <v>108</v>
      </c>
      <c r="C245" s="228" t="s">
        <v>953</v>
      </c>
      <c r="D245" s="253">
        <v>40.700000000000003</v>
      </c>
      <c r="I245" s="583" t="s">
        <v>247</v>
      </c>
      <c r="J245" s="228"/>
      <c r="K245" s="228"/>
      <c r="L245" s="281"/>
      <c r="M245" s="285"/>
      <c r="N245" s="228"/>
      <c r="R245" s="228" t="s">
        <v>175</v>
      </c>
      <c r="S245" s="228" t="s">
        <v>703</v>
      </c>
      <c r="U245" s="228" t="s">
        <v>90</v>
      </c>
    </row>
    <row r="246" spans="1:21" ht="15" customHeight="1">
      <c r="A246" s="252">
        <v>43441</v>
      </c>
      <c r="B246" s="250" t="s">
        <v>108</v>
      </c>
      <c r="C246" s="238" t="s">
        <v>954</v>
      </c>
      <c r="D246" s="249">
        <v>217.39</v>
      </c>
      <c r="I246" s="250" t="s">
        <v>247</v>
      </c>
      <c r="J246" s="238"/>
      <c r="K246" s="238"/>
      <c r="L246" s="280"/>
      <c r="M246" s="284"/>
      <c r="N246" s="238"/>
      <c r="R246" s="238" t="s">
        <v>175</v>
      </c>
      <c r="S246" s="238" t="s">
        <v>703</v>
      </c>
      <c r="U246" s="238" t="s">
        <v>90</v>
      </c>
    </row>
    <row r="247" spans="1:21" ht="15" customHeight="1">
      <c r="A247" s="255">
        <v>43441</v>
      </c>
      <c r="B247" s="254" t="s">
        <v>108</v>
      </c>
      <c r="C247" s="228" t="s">
        <v>954</v>
      </c>
      <c r="D247" s="253">
        <v>4.3499999999999996</v>
      </c>
      <c r="I247" s="583" t="s">
        <v>247</v>
      </c>
      <c r="J247" s="228"/>
      <c r="K247" s="228"/>
      <c r="L247" s="281"/>
      <c r="M247" s="285"/>
      <c r="N247" s="228"/>
      <c r="R247" s="228" t="s">
        <v>175</v>
      </c>
      <c r="S247" s="228" t="s">
        <v>703</v>
      </c>
      <c r="U247" s="228" t="s">
        <v>90</v>
      </c>
    </row>
    <row r="248" spans="1:21" ht="15" customHeight="1">
      <c r="A248" s="252">
        <v>43441</v>
      </c>
      <c r="B248" s="250" t="s">
        <v>108</v>
      </c>
      <c r="C248" s="238" t="s">
        <v>955</v>
      </c>
      <c r="D248" s="249">
        <v>10.43</v>
      </c>
      <c r="I248" s="250" t="s">
        <v>247</v>
      </c>
      <c r="J248" s="238"/>
      <c r="K248" s="238"/>
      <c r="L248" s="280"/>
      <c r="M248" s="284"/>
      <c r="N248" s="238"/>
      <c r="R248" s="238" t="s">
        <v>175</v>
      </c>
      <c r="S248" s="238" t="s">
        <v>913</v>
      </c>
      <c r="U248" s="238" t="s">
        <v>90</v>
      </c>
    </row>
    <row r="249" spans="1:21" ht="15" customHeight="1">
      <c r="A249" s="255">
        <v>43441</v>
      </c>
      <c r="B249" s="337" t="s">
        <v>108</v>
      </c>
      <c r="C249" s="228" t="s">
        <v>956</v>
      </c>
      <c r="D249" s="253">
        <v>62</v>
      </c>
      <c r="I249" s="583" t="s">
        <v>247</v>
      </c>
      <c r="J249" s="228"/>
      <c r="K249" s="228"/>
      <c r="L249" s="281"/>
      <c r="M249" s="285"/>
      <c r="N249" s="228"/>
      <c r="R249" s="228" t="s">
        <v>175</v>
      </c>
      <c r="S249" s="228" t="s">
        <v>913</v>
      </c>
      <c r="U249" s="228" t="s">
        <v>90</v>
      </c>
    </row>
    <row r="250" spans="1:21" ht="15" customHeight="1">
      <c r="A250" s="252">
        <v>43454</v>
      </c>
      <c r="B250" s="250" t="s">
        <v>108</v>
      </c>
      <c r="C250" s="238" t="s">
        <v>963</v>
      </c>
      <c r="D250" s="249">
        <v>8.6999999999999993</v>
      </c>
      <c r="I250" s="250" t="s">
        <v>247</v>
      </c>
      <c r="J250" s="238"/>
      <c r="K250" s="238"/>
      <c r="L250" s="280"/>
      <c r="M250" s="284"/>
      <c r="N250" s="238"/>
      <c r="R250" s="238" t="s">
        <v>175</v>
      </c>
      <c r="S250" s="238" t="s">
        <v>884</v>
      </c>
      <c r="U250" s="238" t="s">
        <v>90</v>
      </c>
    </row>
    <row r="251" spans="1:21" ht="15" customHeight="1">
      <c r="A251" s="255">
        <v>43454</v>
      </c>
      <c r="B251" s="344" t="s">
        <v>108</v>
      </c>
      <c r="C251" s="228" t="s">
        <v>964</v>
      </c>
      <c r="D251" s="253">
        <v>22.61</v>
      </c>
      <c r="I251" s="583" t="s">
        <v>247</v>
      </c>
      <c r="J251" s="228"/>
      <c r="K251" s="228"/>
      <c r="L251" s="281"/>
      <c r="M251" s="285"/>
      <c r="N251" s="228"/>
      <c r="R251" s="228" t="s">
        <v>175</v>
      </c>
      <c r="S251" s="228" t="s">
        <v>884</v>
      </c>
      <c r="U251" s="228" t="s">
        <v>90</v>
      </c>
    </row>
    <row r="252" spans="1:21" ht="15" customHeight="1">
      <c r="A252" s="252">
        <v>43454</v>
      </c>
      <c r="B252" s="250" t="s">
        <v>108</v>
      </c>
      <c r="C252" s="238" t="s">
        <v>965</v>
      </c>
      <c r="D252" s="249">
        <v>176.26</v>
      </c>
      <c r="I252" s="250" t="s">
        <v>247</v>
      </c>
      <c r="J252" s="238"/>
      <c r="K252" s="238"/>
      <c r="L252" s="280"/>
      <c r="M252" s="284"/>
      <c r="N252" s="238"/>
      <c r="R252" s="238" t="s">
        <v>175</v>
      </c>
      <c r="S252" s="238" t="s">
        <v>884</v>
      </c>
      <c r="U252" s="238" t="s">
        <v>90</v>
      </c>
    </row>
    <row r="253" spans="1:21" ht="15" customHeight="1">
      <c r="A253" s="255">
        <v>43454</v>
      </c>
      <c r="B253" s="254" t="s">
        <v>108</v>
      </c>
      <c r="C253" s="228" t="s">
        <v>966</v>
      </c>
      <c r="D253" s="253">
        <v>63.91</v>
      </c>
      <c r="I253" s="583" t="s">
        <v>247</v>
      </c>
      <c r="J253" s="228"/>
      <c r="K253" s="228"/>
      <c r="L253" s="281"/>
      <c r="M253" s="285"/>
      <c r="N253" s="228"/>
      <c r="R253" s="228" t="s">
        <v>175</v>
      </c>
      <c r="S253" s="228" t="s">
        <v>772</v>
      </c>
      <c r="U253" s="228" t="s">
        <v>90</v>
      </c>
    </row>
    <row r="254" spans="1:21" ht="15" customHeight="1">
      <c r="A254" s="252">
        <v>43454</v>
      </c>
      <c r="B254" s="250" t="s">
        <v>108</v>
      </c>
      <c r="C254" s="238" t="s">
        <v>967</v>
      </c>
      <c r="D254" s="249">
        <v>135.04</v>
      </c>
      <c r="I254" s="250" t="s">
        <v>247</v>
      </c>
      <c r="J254" s="238"/>
      <c r="K254" s="238"/>
      <c r="L254" s="280"/>
      <c r="M254" s="284"/>
      <c r="N254" s="238"/>
      <c r="R254" s="238" t="s">
        <v>175</v>
      </c>
      <c r="S254" s="238" t="s">
        <v>772</v>
      </c>
      <c r="U254" s="238" t="s">
        <v>90</v>
      </c>
    </row>
    <row r="255" spans="1:21" ht="15" customHeight="1">
      <c r="A255" s="206">
        <v>43303</v>
      </c>
      <c r="B255" s="210" t="s">
        <v>112</v>
      </c>
      <c r="C255" s="203" t="s">
        <v>324</v>
      </c>
      <c r="D255" s="204">
        <v>452.17</v>
      </c>
      <c r="I255" s="210" t="s">
        <v>323</v>
      </c>
      <c r="J255" s="203"/>
      <c r="K255" s="203"/>
      <c r="L255" s="206"/>
      <c r="M255" s="283"/>
      <c r="N255" s="203"/>
      <c r="R255" s="210" t="s">
        <v>175</v>
      </c>
      <c r="S255" s="213" t="s">
        <v>325</v>
      </c>
      <c r="U255" s="203" t="s">
        <v>113</v>
      </c>
    </row>
    <row r="256" spans="1:21" ht="15" customHeight="1">
      <c r="A256" s="255">
        <v>43380</v>
      </c>
      <c r="B256" s="254" t="s">
        <v>112</v>
      </c>
      <c r="C256" s="228" t="s">
        <v>969</v>
      </c>
      <c r="D256" s="253">
        <v>6.52</v>
      </c>
      <c r="I256" s="583" t="s">
        <v>323</v>
      </c>
      <c r="J256" s="228"/>
      <c r="K256" s="228"/>
      <c r="L256" s="281"/>
      <c r="M256" s="285"/>
      <c r="N256" s="228"/>
      <c r="R256" s="228" t="s">
        <v>175</v>
      </c>
      <c r="S256" s="228" t="s">
        <v>970</v>
      </c>
      <c r="U256" s="228" t="s">
        <v>113</v>
      </c>
    </row>
    <row r="257" spans="1:21" ht="15" customHeight="1">
      <c r="A257" s="206">
        <v>43368</v>
      </c>
      <c r="B257" s="210" t="s">
        <v>156</v>
      </c>
      <c r="C257" s="203" t="s">
        <v>217</v>
      </c>
      <c r="D257" s="204">
        <v>-156.22</v>
      </c>
      <c r="I257" s="210" t="s">
        <v>173</v>
      </c>
      <c r="J257" s="203"/>
      <c r="K257" s="203"/>
      <c r="L257" s="206"/>
      <c r="M257" s="283"/>
      <c r="N257" s="203"/>
      <c r="R257" s="210" t="s">
        <v>175</v>
      </c>
      <c r="S257" s="213" t="s">
        <v>156</v>
      </c>
      <c r="U257" s="203" t="s">
        <v>156</v>
      </c>
    </row>
    <row r="258" spans="1:21" ht="15" customHeight="1">
      <c r="A258" s="205">
        <v>43344</v>
      </c>
      <c r="B258" s="209" t="s">
        <v>156</v>
      </c>
      <c r="C258" s="200" t="s">
        <v>238</v>
      </c>
      <c r="D258" s="201">
        <v>-156.22999999999999</v>
      </c>
      <c r="I258" s="209" t="s">
        <v>173</v>
      </c>
      <c r="J258" s="200"/>
      <c r="K258" s="200"/>
      <c r="L258" s="205"/>
      <c r="M258" s="282"/>
      <c r="N258" s="200"/>
      <c r="R258" s="209" t="s">
        <v>175</v>
      </c>
      <c r="S258" s="212" t="s">
        <v>156</v>
      </c>
      <c r="U258" s="200" t="s">
        <v>156</v>
      </c>
    </row>
    <row r="259" spans="1:21" ht="15" customHeight="1">
      <c r="A259" s="205">
        <v>43310</v>
      </c>
      <c r="B259" s="209" t="s">
        <v>112</v>
      </c>
      <c r="C259" s="200" t="s">
        <v>174</v>
      </c>
      <c r="D259" s="201">
        <v>6851.25</v>
      </c>
      <c r="I259" s="209" t="s">
        <v>173</v>
      </c>
      <c r="J259" s="200"/>
      <c r="K259" s="200"/>
      <c r="L259" s="205"/>
      <c r="M259" s="282"/>
      <c r="N259" s="200"/>
      <c r="R259" s="209" t="s">
        <v>175</v>
      </c>
      <c r="S259" s="212" t="s">
        <v>361</v>
      </c>
      <c r="U259" s="200" t="s">
        <v>113</v>
      </c>
    </row>
    <row r="260" spans="1:21" ht="15" customHeight="1">
      <c r="A260" s="205">
        <v>43310</v>
      </c>
      <c r="B260" s="209" t="s">
        <v>112</v>
      </c>
      <c r="C260" s="200" t="s">
        <v>174</v>
      </c>
      <c r="D260" s="201">
        <v>1740.14</v>
      </c>
      <c r="I260" s="209" t="s">
        <v>173</v>
      </c>
      <c r="J260" s="200"/>
      <c r="K260" s="200"/>
      <c r="L260" s="205"/>
      <c r="M260" s="282"/>
      <c r="N260" s="200"/>
      <c r="R260" s="209" t="s">
        <v>175</v>
      </c>
      <c r="S260" s="212" t="s">
        <v>361</v>
      </c>
      <c r="U260" s="200" t="s">
        <v>113</v>
      </c>
    </row>
    <row r="261" spans="1:21" ht="15" customHeight="1">
      <c r="A261" s="206">
        <v>43310</v>
      </c>
      <c r="B261" s="210" t="s">
        <v>112</v>
      </c>
      <c r="C261" s="203" t="s">
        <v>364</v>
      </c>
      <c r="D261" s="204">
        <v>247.5</v>
      </c>
      <c r="I261" s="210" t="s">
        <v>173</v>
      </c>
      <c r="J261" s="203"/>
      <c r="K261" s="203"/>
      <c r="L261" s="206"/>
      <c r="M261" s="283"/>
      <c r="N261" s="203"/>
      <c r="R261" s="210" t="s">
        <v>175</v>
      </c>
      <c r="S261" s="213" t="s">
        <v>361</v>
      </c>
      <c r="U261" s="203" t="s">
        <v>113</v>
      </c>
    </row>
    <row r="262" spans="1:21" ht="15" customHeight="1">
      <c r="A262" s="205">
        <v>43310</v>
      </c>
      <c r="B262" s="209" t="s">
        <v>112</v>
      </c>
      <c r="C262" s="200" t="s">
        <v>365</v>
      </c>
      <c r="D262" s="201">
        <v>156.22</v>
      </c>
      <c r="I262" s="209" t="s">
        <v>173</v>
      </c>
      <c r="J262" s="200"/>
      <c r="K262" s="200"/>
      <c r="L262" s="205"/>
      <c r="M262" s="282"/>
      <c r="N262" s="200"/>
      <c r="R262" s="209" t="s">
        <v>175</v>
      </c>
      <c r="S262" s="212" t="s">
        <v>361</v>
      </c>
      <c r="U262" s="200" t="s">
        <v>113</v>
      </c>
    </row>
    <row r="263" spans="1:21" ht="15" customHeight="1">
      <c r="A263" s="205">
        <v>43345</v>
      </c>
      <c r="B263" s="209" t="s">
        <v>112</v>
      </c>
      <c r="C263" s="200" t="s">
        <v>426</v>
      </c>
      <c r="D263" s="201">
        <v>5978.1</v>
      </c>
      <c r="I263" s="209" t="s">
        <v>173</v>
      </c>
      <c r="J263" s="200"/>
      <c r="K263" s="200"/>
      <c r="L263" s="205"/>
      <c r="M263" s="282"/>
      <c r="N263" s="200"/>
      <c r="R263" s="209" t="s">
        <v>175</v>
      </c>
      <c r="S263" s="212" t="s">
        <v>424</v>
      </c>
      <c r="U263" s="200" t="s">
        <v>113</v>
      </c>
    </row>
    <row r="264" spans="1:21" ht="15" customHeight="1">
      <c r="A264" s="206">
        <v>43345</v>
      </c>
      <c r="B264" s="210" t="s">
        <v>112</v>
      </c>
      <c r="C264" s="203" t="s">
        <v>427</v>
      </c>
      <c r="D264" s="204">
        <v>5978.1</v>
      </c>
      <c r="I264" s="210" t="s">
        <v>173</v>
      </c>
      <c r="J264" s="203"/>
      <c r="K264" s="203"/>
      <c r="L264" s="206"/>
      <c r="M264" s="283"/>
      <c r="N264" s="203"/>
      <c r="R264" s="210" t="s">
        <v>175</v>
      </c>
      <c r="S264" s="213" t="s">
        <v>424</v>
      </c>
      <c r="U264" s="203" t="s">
        <v>113</v>
      </c>
    </row>
    <row r="265" spans="1:21" ht="15" customHeight="1">
      <c r="A265" s="205">
        <v>43373</v>
      </c>
      <c r="B265" s="209" t="s">
        <v>112</v>
      </c>
      <c r="C265" s="200" t="s">
        <v>489</v>
      </c>
      <c r="D265" s="201">
        <v>10.37</v>
      </c>
      <c r="I265" s="209" t="s">
        <v>173</v>
      </c>
      <c r="J265" s="200"/>
      <c r="K265" s="200"/>
      <c r="L265" s="205"/>
      <c r="M265" s="282"/>
      <c r="N265" s="200"/>
      <c r="R265" s="209" t="s">
        <v>175</v>
      </c>
      <c r="S265" s="212" t="s">
        <v>490</v>
      </c>
      <c r="U265" s="200" t="s">
        <v>113</v>
      </c>
    </row>
    <row r="266" spans="1:21" ht="15" customHeight="1">
      <c r="A266" s="206">
        <v>43373</v>
      </c>
      <c r="B266" s="210" t="s">
        <v>112</v>
      </c>
      <c r="C266" s="203" t="s">
        <v>491</v>
      </c>
      <c r="D266" s="204">
        <v>171.54</v>
      </c>
      <c r="I266" s="210" t="s">
        <v>173</v>
      </c>
      <c r="J266" s="203"/>
      <c r="K266" s="203"/>
      <c r="L266" s="206"/>
      <c r="M266" s="283"/>
      <c r="N266" s="203"/>
      <c r="R266" s="210" t="s">
        <v>175</v>
      </c>
      <c r="S266" s="213" t="s">
        <v>490</v>
      </c>
      <c r="U266" s="203" t="s">
        <v>113</v>
      </c>
    </row>
    <row r="267" spans="1:21" ht="15" customHeight="1">
      <c r="A267" s="252">
        <v>43374</v>
      </c>
      <c r="B267" s="250" t="s">
        <v>156</v>
      </c>
      <c r="C267" s="238" t="s">
        <v>977</v>
      </c>
      <c r="D267" s="249">
        <v>156.22999999999999</v>
      </c>
      <c r="I267" s="250" t="s">
        <v>173</v>
      </c>
      <c r="J267" s="238"/>
      <c r="K267" s="238"/>
      <c r="L267" s="280"/>
      <c r="M267" s="284"/>
      <c r="N267" s="238"/>
      <c r="R267" s="238" t="s">
        <v>175</v>
      </c>
      <c r="S267" s="238" t="s">
        <v>156</v>
      </c>
      <c r="U267" s="238" t="s">
        <v>156</v>
      </c>
    </row>
    <row r="268" spans="1:21" ht="15" customHeight="1">
      <c r="A268" s="255">
        <v>43015</v>
      </c>
      <c r="B268" s="254" t="s">
        <v>156</v>
      </c>
      <c r="C268" s="228" t="s">
        <v>986</v>
      </c>
      <c r="D268" s="253">
        <v>-33</v>
      </c>
      <c r="I268" s="583" t="s">
        <v>173</v>
      </c>
      <c r="J268" s="228"/>
      <c r="K268" s="228"/>
      <c r="L268" s="281"/>
      <c r="M268" s="285"/>
      <c r="N268" s="228"/>
      <c r="R268" s="228" t="s">
        <v>175</v>
      </c>
      <c r="S268" s="228" t="s">
        <v>156</v>
      </c>
      <c r="U268" s="228" t="s">
        <v>156</v>
      </c>
    </row>
    <row r="269" spans="1:21" ht="15" customHeight="1">
      <c r="A269" s="255">
        <v>43380</v>
      </c>
      <c r="B269" s="344" t="s">
        <v>112</v>
      </c>
      <c r="C269" s="228" t="s">
        <v>978</v>
      </c>
      <c r="D269" s="253">
        <v>36.299999999999997</v>
      </c>
      <c r="I269" s="583" t="s">
        <v>173</v>
      </c>
      <c r="J269" s="228"/>
      <c r="K269" s="228"/>
      <c r="L269" s="281"/>
      <c r="M269" s="285"/>
      <c r="N269" s="228"/>
      <c r="R269" s="228" t="s">
        <v>175</v>
      </c>
      <c r="S269" s="228" t="s">
        <v>970</v>
      </c>
      <c r="U269" s="228" t="s">
        <v>113</v>
      </c>
    </row>
    <row r="270" spans="1:21" ht="15" customHeight="1">
      <c r="A270" s="252">
        <v>43380</v>
      </c>
      <c r="B270" s="250" t="s">
        <v>112</v>
      </c>
      <c r="C270" s="238" t="s">
        <v>969</v>
      </c>
      <c r="D270" s="249">
        <v>10.37</v>
      </c>
      <c r="I270" s="250" t="s">
        <v>173</v>
      </c>
      <c r="J270" s="238"/>
      <c r="K270" s="238"/>
      <c r="L270" s="280"/>
      <c r="M270" s="284"/>
      <c r="N270" s="238"/>
      <c r="R270" s="238" t="s">
        <v>175</v>
      </c>
      <c r="S270" s="238" t="s">
        <v>970</v>
      </c>
      <c r="U270" s="238" t="s">
        <v>113</v>
      </c>
    </row>
    <row r="271" spans="1:21" ht="15" customHeight="1">
      <c r="A271" s="255">
        <v>43380</v>
      </c>
      <c r="B271" s="344" t="s">
        <v>112</v>
      </c>
      <c r="C271" s="228" t="s">
        <v>979</v>
      </c>
      <c r="D271" s="253">
        <v>692.08</v>
      </c>
      <c r="I271" s="583" t="s">
        <v>173</v>
      </c>
      <c r="J271" s="228"/>
      <c r="K271" s="228"/>
      <c r="L271" s="281"/>
      <c r="M271" s="285"/>
      <c r="N271" s="228"/>
      <c r="R271" s="228" t="s">
        <v>175</v>
      </c>
      <c r="S271" s="228" t="s">
        <v>970</v>
      </c>
      <c r="U271" s="228" t="s">
        <v>113</v>
      </c>
    </row>
    <row r="272" spans="1:21" ht="15" customHeight="1">
      <c r="A272" s="252">
        <v>43380</v>
      </c>
      <c r="B272" s="250" t="s">
        <v>112</v>
      </c>
      <c r="C272" s="238" t="s">
        <v>980</v>
      </c>
      <c r="D272" s="249">
        <v>179.79</v>
      </c>
      <c r="I272" s="250" t="s">
        <v>173</v>
      </c>
      <c r="J272" s="238"/>
      <c r="K272" s="238"/>
      <c r="L272" s="280"/>
      <c r="M272" s="284"/>
      <c r="N272" s="238"/>
      <c r="R272" s="238" t="s">
        <v>175</v>
      </c>
      <c r="S272" s="238" t="s">
        <v>970</v>
      </c>
      <c r="U272" s="238" t="s">
        <v>113</v>
      </c>
    </row>
    <row r="273" spans="1:21" ht="15" customHeight="1">
      <c r="A273" s="255">
        <v>43380</v>
      </c>
      <c r="B273" s="344" t="s">
        <v>112</v>
      </c>
      <c r="C273" s="228" t="s">
        <v>981</v>
      </c>
      <c r="D273" s="253">
        <v>4.87</v>
      </c>
      <c r="I273" s="583" t="s">
        <v>173</v>
      </c>
      <c r="J273" s="228"/>
      <c r="K273" s="228"/>
      <c r="L273" s="281"/>
      <c r="M273" s="285"/>
      <c r="N273" s="228"/>
      <c r="R273" s="228" t="s">
        <v>175</v>
      </c>
      <c r="S273" s="228" t="s">
        <v>970</v>
      </c>
      <c r="U273" s="228" t="s">
        <v>113</v>
      </c>
    </row>
    <row r="274" spans="1:21" ht="15" customHeight="1">
      <c r="A274" s="252">
        <v>43380</v>
      </c>
      <c r="B274" s="250" t="s">
        <v>112</v>
      </c>
      <c r="C274" s="238" t="s">
        <v>982</v>
      </c>
      <c r="D274" s="249">
        <v>186.75</v>
      </c>
      <c r="I274" s="250" t="s">
        <v>173</v>
      </c>
      <c r="J274" s="238"/>
      <c r="K274" s="238"/>
      <c r="L274" s="280"/>
      <c r="M274" s="284"/>
      <c r="N274" s="238"/>
      <c r="R274" s="238" t="s">
        <v>175</v>
      </c>
      <c r="S274" s="238" t="s">
        <v>970</v>
      </c>
      <c r="U274" s="238" t="s">
        <v>113</v>
      </c>
    </row>
    <row r="275" spans="1:21" ht="15" customHeight="1">
      <c r="A275" s="255">
        <v>43387</v>
      </c>
      <c r="B275" s="344" t="s">
        <v>112</v>
      </c>
      <c r="C275" s="228" t="s">
        <v>983</v>
      </c>
      <c r="D275" s="253">
        <v>4.87</v>
      </c>
      <c r="I275" s="583" t="s">
        <v>173</v>
      </c>
      <c r="J275" s="228"/>
      <c r="K275" s="228"/>
      <c r="L275" s="281"/>
      <c r="M275" s="285"/>
      <c r="N275" s="228"/>
      <c r="R275" s="228" t="s">
        <v>175</v>
      </c>
      <c r="S275" s="228" t="s">
        <v>798</v>
      </c>
      <c r="U275" s="228" t="s">
        <v>113</v>
      </c>
    </row>
    <row r="276" spans="1:21" ht="15" customHeight="1">
      <c r="A276" s="252">
        <v>43387</v>
      </c>
      <c r="B276" s="250" t="s">
        <v>112</v>
      </c>
      <c r="C276" s="238" t="s">
        <v>984</v>
      </c>
      <c r="D276" s="249">
        <v>186.75</v>
      </c>
      <c r="I276" s="250" t="s">
        <v>173</v>
      </c>
      <c r="J276" s="238"/>
      <c r="K276" s="238"/>
      <c r="L276" s="280"/>
      <c r="M276" s="284"/>
      <c r="N276" s="238"/>
      <c r="R276" s="238" t="s">
        <v>175</v>
      </c>
      <c r="S276" s="238" t="s">
        <v>798</v>
      </c>
      <c r="U276" s="238" t="s">
        <v>113</v>
      </c>
    </row>
    <row r="277" spans="1:21" ht="15" customHeight="1">
      <c r="A277" s="255">
        <v>43415</v>
      </c>
      <c r="B277" s="344" t="s">
        <v>112</v>
      </c>
      <c r="C277" s="228" t="s">
        <v>978</v>
      </c>
      <c r="D277" s="253">
        <v>11.5</v>
      </c>
      <c r="I277" s="583" t="s">
        <v>173</v>
      </c>
      <c r="J277" s="228"/>
      <c r="K277" s="228"/>
      <c r="L277" s="281"/>
      <c r="M277" s="285"/>
      <c r="N277" s="228"/>
      <c r="R277" s="228" t="s">
        <v>175</v>
      </c>
      <c r="S277" s="228" t="s">
        <v>821</v>
      </c>
      <c r="U277" s="228" t="s">
        <v>113</v>
      </c>
    </row>
    <row r="278" spans="1:21" ht="15" customHeight="1">
      <c r="A278" s="252">
        <v>43415</v>
      </c>
      <c r="B278" s="250" t="s">
        <v>112</v>
      </c>
      <c r="C278" s="238" t="s">
        <v>978</v>
      </c>
      <c r="D278" s="249">
        <v>11.5</v>
      </c>
      <c r="I278" s="250" t="s">
        <v>173</v>
      </c>
      <c r="J278" s="238"/>
      <c r="K278" s="238"/>
      <c r="L278" s="280"/>
      <c r="M278" s="284"/>
      <c r="N278" s="238"/>
      <c r="R278" s="238" t="s">
        <v>175</v>
      </c>
      <c r="S278" s="238" t="s">
        <v>821</v>
      </c>
      <c r="U278" s="238" t="s">
        <v>113</v>
      </c>
    </row>
    <row r="279" spans="1:21" ht="15" customHeight="1">
      <c r="A279" s="255">
        <v>43415</v>
      </c>
      <c r="B279" s="344" t="s">
        <v>112</v>
      </c>
      <c r="C279" s="228" t="s">
        <v>820</v>
      </c>
      <c r="D279" s="253">
        <v>247.5</v>
      </c>
      <c r="I279" s="583" t="s">
        <v>173</v>
      </c>
      <c r="J279" s="228"/>
      <c r="K279" s="228"/>
      <c r="L279" s="281"/>
      <c r="M279" s="285"/>
      <c r="N279" s="228"/>
      <c r="R279" s="228" t="s">
        <v>175</v>
      </c>
      <c r="S279" s="228" t="s">
        <v>821</v>
      </c>
      <c r="U279" s="228" t="s">
        <v>113</v>
      </c>
    </row>
    <row r="280" spans="1:21" ht="15" customHeight="1">
      <c r="A280" s="252">
        <v>43415</v>
      </c>
      <c r="B280" s="250" t="s">
        <v>112</v>
      </c>
      <c r="C280" s="238" t="s">
        <v>985</v>
      </c>
      <c r="D280" s="249">
        <v>2181.4499999999998</v>
      </c>
      <c r="I280" s="250" t="s">
        <v>173</v>
      </c>
      <c r="J280" s="238"/>
      <c r="K280" s="238"/>
      <c r="L280" s="280"/>
      <c r="M280" s="284"/>
      <c r="N280" s="238"/>
      <c r="R280" s="238" t="s">
        <v>175</v>
      </c>
      <c r="S280" s="238" t="s">
        <v>821</v>
      </c>
      <c r="U280" s="238" t="s">
        <v>113</v>
      </c>
    </row>
    <row r="281" spans="1:21" ht="15" customHeight="1">
      <c r="A281" s="252">
        <v>43450</v>
      </c>
      <c r="B281" s="250" t="s">
        <v>112</v>
      </c>
      <c r="C281" s="238" t="s">
        <v>988</v>
      </c>
      <c r="D281" s="249">
        <v>672.18</v>
      </c>
      <c r="I281" s="250" t="s">
        <v>173</v>
      </c>
      <c r="J281" s="238"/>
      <c r="K281" s="238"/>
      <c r="L281" s="280"/>
      <c r="M281" s="284"/>
      <c r="N281" s="238"/>
      <c r="R281" s="238" t="s">
        <v>175</v>
      </c>
      <c r="S281" s="238" t="s">
        <v>989</v>
      </c>
      <c r="U281" s="238" t="s">
        <v>113</v>
      </c>
    </row>
    <row r="282" spans="1:21" ht="15" customHeight="1">
      <c r="A282" s="255">
        <v>43450</v>
      </c>
      <c r="B282" s="344" t="s">
        <v>112</v>
      </c>
      <c r="C282" s="228" t="s">
        <v>990</v>
      </c>
      <c r="D282" s="253">
        <v>5854.2</v>
      </c>
      <c r="I282" s="583" t="s">
        <v>173</v>
      </c>
      <c r="J282" s="228"/>
      <c r="K282" s="228"/>
      <c r="L282" s="281"/>
      <c r="M282" s="285"/>
      <c r="N282" s="228"/>
      <c r="R282" s="228" t="s">
        <v>175</v>
      </c>
      <c r="S282" s="228" t="s">
        <v>989</v>
      </c>
      <c r="U282" s="228" t="s">
        <v>113</v>
      </c>
    </row>
    <row r="283" spans="1:21" ht="15" customHeight="1">
      <c r="A283" s="252">
        <v>43450</v>
      </c>
      <c r="B283" s="250" t="s">
        <v>112</v>
      </c>
      <c r="C283" s="238" t="s">
        <v>991</v>
      </c>
      <c r="D283" s="249">
        <v>6431.6</v>
      </c>
      <c r="I283" s="250" t="s">
        <v>173</v>
      </c>
      <c r="J283" s="238"/>
      <c r="K283" s="238"/>
      <c r="L283" s="280"/>
      <c r="M283" s="284"/>
      <c r="N283" s="238"/>
      <c r="R283" s="238" t="s">
        <v>175</v>
      </c>
      <c r="S283" s="238" t="s">
        <v>989</v>
      </c>
      <c r="U283" s="238" t="s">
        <v>113</v>
      </c>
    </row>
    <row r="284" spans="1:21" ht="15" customHeight="1">
      <c r="A284" s="255">
        <v>43404</v>
      </c>
      <c r="B284" s="344" t="s">
        <v>156</v>
      </c>
      <c r="C284" s="228" t="s">
        <v>1003</v>
      </c>
      <c r="D284" s="253">
        <v>-42.8</v>
      </c>
      <c r="I284" s="583" t="s">
        <v>993</v>
      </c>
      <c r="J284" s="228"/>
      <c r="K284" s="228"/>
      <c r="L284" s="281"/>
      <c r="M284" s="285"/>
      <c r="N284" s="228"/>
      <c r="R284" s="228" t="s">
        <v>175</v>
      </c>
      <c r="S284" s="228" t="s">
        <v>156</v>
      </c>
      <c r="U284" s="228" t="s">
        <v>156</v>
      </c>
    </row>
    <row r="285" spans="1:21" ht="15" customHeight="1">
      <c r="A285" s="252">
        <v>43404</v>
      </c>
      <c r="B285" s="250" t="s">
        <v>156</v>
      </c>
      <c r="C285" s="238" t="s">
        <v>1004</v>
      </c>
      <c r="D285" s="249">
        <v>-57.1</v>
      </c>
      <c r="I285" s="250" t="s">
        <v>993</v>
      </c>
      <c r="J285" s="238"/>
      <c r="K285" s="238"/>
      <c r="L285" s="280"/>
      <c r="M285" s="284"/>
      <c r="N285" s="238"/>
      <c r="R285" s="238" t="s">
        <v>175</v>
      </c>
      <c r="S285" s="238" t="s">
        <v>156</v>
      </c>
      <c r="U285" s="238" t="s">
        <v>156</v>
      </c>
    </row>
    <row r="286" spans="1:21" ht="15" customHeight="1">
      <c r="A286" s="255">
        <v>43426</v>
      </c>
      <c r="B286" s="344" t="s">
        <v>156</v>
      </c>
      <c r="C286" s="228" t="s">
        <v>1006</v>
      </c>
      <c r="D286" s="253">
        <v>5.2</v>
      </c>
      <c r="I286" s="583" t="s">
        <v>993</v>
      </c>
      <c r="J286" s="228"/>
      <c r="K286" s="228"/>
      <c r="L286" s="281"/>
      <c r="M286" s="285"/>
      <c r="N286" s="228"/>
      <c r="R286" s="228" t="s">
        <v>175</v>
      </c>
      <c r="S286" s="228" t="s">
        <v>156</v>
      </c>
      <c r="U286" s="228" t="s">
        <v>156</v>
      </c>
    </row>
    <row r="287" spans="1:21" ht="15" customHeight="1">
      <c r="A287" s="252">
        <v>43426</v>
      </c>
      <c r="B287" s="250" t="s">
        <v>156</v>
      </c>
      <c r="C287" s="238" t="s">
        <v>1008</v>
      </c>
      <c r="D287" s="249">
        <v>17.3</v>
      </c>
      <c r="I287" s="250" t="s">
        <v>993</v>
      </c>
      <c r="J287" s="238"/>
      <c r="K287" s="238"/>
      <c r="L287" s="280"/>
      <c r="M287" s="284"/>
      <c r="N287" s="238"/>
      <c r="R287" s="238" t="s">
        <v>175</v>
      </c>
      <c r="S287" s="238" t="s">
        <v>156</v>
      </c>
      <c r="U287" s="238" t="s">
        <v>156</v>
      </c>
    </row>
    <row r="288" spans="1:21" ht="15" customHeight="1">
      <c r="A288" s="255">
        <v>43388</v>
      </c>
      <c r="B288" s="254" t="s">
        <v>108</v>
      </c>
      <c r="C288" s="228" t="s">
        <v>994</v>
      </c>
      <c r="D288" s="253">
        <v>38.9</v>
      </c>
      <c r="I288" s="583" t="s">
        <v>993</v>
      </c>
      <c r="J288" s="228"/>
      <c r="K288" s="228"/>
      <c r="L288" s="281"/>
      <c r="M288" s="285"/>
      <c r="N288" s="228"/>
      <c r="R288" s="228" t="s">
        <v>175</v>
      </c>
      <c r="S288" s="228" t="s">
        <v>995</v>
      </c>
      <c r="U288" s="228" t="s">
        <v>90</v>
      </c>
    </row>
    <row r="289" spans="1:21" ht="15" customHeight="1">
      <c r="A289" s="252">
        <v>43388</v>
      </c>
      <c r="B289" s="250" t="s">
        <v>108</v>
      </c>
      <c r="C289" s="238" t="s">
        <v>997</v>
      </c>
      <c r="D289" s="249">
        <v>57.1</v>
      </c>
      <c r="I289" s="250" t="s">
        <v>993</v>
      </c>
      <c r="J289" s="238"/>
      <c r="K289" s="238"/>
      <c r="L289" s="280"/>
      <c r="M289" s="284"/>
      <c r="N289" s="238"/>
      <c r="R289" s="238" t="s">
        <v>175</v>
      </c>
      <c r="S289" s="238" t="s">
        <v>998</v>
      </c>
      <c r="U289" s="238" t="s">
        <v>90</v>
      </c>
    </row>
    <row r="290" spans="1:21" ht="15" customHeight="1">
      <c r="A290" s="255">
        <v>43388</v>
      </c>
      <c r="B290" s="254" t="s">
        <v>108</v>
      </c>
      <c r="C290" s="228" t="s">
        <v>1000</v>
      </c>
      <c r="D290" s="253">
        <v>42.8</v>
      </c>
      <c r="I290" s="583" t="s">
        <v>993</v>
      </c>
      <c r="J290" s="228"/>
      <c r="K290" s="228"/>
      <c r="L290" s="281"/>
      <c r="M290" s="285"/>
      <c r="N290" s="228"/>
      <c r="R290" s="228" t="s">
        <v>175</v>
      </c>
      <c r="S290" s="228" t="s">
        <v>1001</v>
      </c>
      <c r="U290" s="228" t="s">
        <v>90</v>
      </c>
    </row>
    <row r="291" spans="1:21" ht="15" customHeight="1">
      <c r="A291" s="252">
        <v>43388</v>
      </c>
      <c r="B291" s="250" t="s">
        <v>108</v>
      </c>
      <c r="C291" s="238" t="s">
        <v>1002</v>
      </c>
      <c r="D291" s="249">
        <v>42.57</v>
      </c>
      <c r="I291" s="250" t="s">
        <v>993</v>
      </c>
      <c r="J291" s="238"/>
      <c r="K291" s="238"/>
      <c r="L291" s="280"/>
      <c r="M291" s="284"/>
      <c r="N291" s="238"/>
      <c r="R291" s="238" t="s">
        <v>175</v>
      </c>
      <c r="S291" s="238" t="s">
        <v>1001</v>
      </c>
      <c r="U291" s="238" t="s">
        <v>90</v>
      </c>
    </row>
    <row r="292" spans="1:21" ht="15" customHeight="1">
      <c r="A292" s="255">
        <v>43441</v>
      </c>
      <c r="B292" s="254" t="s">
        <v>108</v>
      </c>
      <c r="C292" s="228" t="s">
        <v>1012</v>
      </c>
      <c r="D292" s="253">
        <v>15.86</v>
      </c>
      <c r="I292" s="583" t="s">
        <v>993</v>
      </c>
      <c r="J292" s="228"/>
      <c r="K292" s="228"/>
      <c r="L292" s="281"/>
      <c r="M292" s="285"/>
      <c r="N292" s="228"/>
      <c r="R292" s="228" t="s">
        <v>175</v>
      </c>
      <c r="S292" s="228" t="s">
        <v>1013</v>
      </c>
      <c r="U292" s="228" t="s">
        <v>90</v>
      </c>
    </row>
    <row r="293" spans="1:21" ht="15" customHeight="1">
      <c r="A293" s="252">
        <v>43441</v>
      </c>
      <c r="B293" s="250" t="s">
        <v>108</v>
      </c>
      <c r="C293" s="238" t="s">
        <v>1014</v>
      </c>
      <c r="D293" s="249">
        <v>14.15</v>
      </c>
      <c r="I293" s="250" t="s">
        <v>993</v>
      </c>
      <c r="J293" s="238"/>
      <c r="K293" s="238"/>
      <c r="L293" s="280"/>
      <c r="M293" s="284"/>
      <c r="N293" s="238"/>
      <c r="R293" s="238" t="s">
        <v>175</v>
      </c>
      <c r="S293" s="238" t="s">
        <v>1013</v>
      </c>
      <c r="U293" s="238" t="s">
        <v>90</v>
      </c>
    </row>
    <row r="294" spans="1:21" ht="15" customHeight="1">
      <c r="A294" s="205">
        <v>43332</v>
      </c>
      <c r="B294" s="209" t="s">
        <v>156</v>
      </c>
      <c r="C294" s="200" t="s">
        <v>213</v>
      </c>
      <c r="D294" s="201">
        <v>35.44</v>
      </c>
      <c r="I294" s="209" t="s">
        <v>212</v>
      </c>
      <c r="J294" s="200"/>
      <c r="K294" s="200"/>
      <c r="L294" s="205"/>
      <c r="M294" s="282"/>
      <c r="N294" s="200"/>
      <c r="R294" s="209" t="s">
        <v>175</v>
      </c>
      <c r="S294" s="212" t="s">
        <v>156</v>
      </c>
      <c r="U294" s="200" t="s">
        <v>156</v>
      </c>
    </row>
    <row r="295" spans="1:21" ht="15" customHeight="1">
      <c r="A295" s="206">
        <v>43362</v>
      </c>
      <c r="B295" s="210" t="s">
        <v>156</v>
      </c>
      <c r="C295" s="203" t="s">
        <v>214</v>
      </c>
      <c r="D295" s="204">
        <v>33.11</v>
      </c>
      <c r="I295" s="210" t="s">
        <v>212</v>
      </c>
      <c r="J295" s="203"/>
      <c r="K295" s="203"/>
      <c r="L295" s="206"/>
      <c r="M295" s="283"/>
      <c r="N295" s="203"/>
      <c r="R295" s="210" t="s">
        <v>175</v>
      </c>
      <c r="S295" s="213" t="s">
        <v>156</v>
      </c>
      <c r="U295" s="203" t="s">
        <v>156</v>
      </c>
    </row>
    <row r="296" spans="1:21" ht="15" customHeight="1">
      <c r="A296" s="205">
        <v>43362</v>
      </c>
      <c r="B296" s="209" t="s">
        <v>156</v>
      </c>
      <c r="C296" s="200" t="s">
        <v>215</v>
      </c>
      <c r="D296" s="201">
        <v>33.11</v>
      </c>
      <c r="I296" s="209" t="s">
        <v>212</v>
      </c>
      <c r="J296" s="200"/>
      <c r="K296" s="200"/>
      <c r="L296" s="205"/>
      <c r="M296" s="282"/>
      <c r="N296" s="200"/>
      <c r="R296" s="209" t="s">
        <v>175</v>
      </c>
      <c r="S296" s="212" t="s">
        <v>156</v>
      </c>
      <c r="U296" s="200" t="s">
        <v>156</v>
      </c>
    </row>
    <row r="297" spans="1:21" ht="15" customHeight="1">
      <c r="A297" s="205">
        <v>43368</v>
      </c>
      <c r="B297" s="209" t="s">
        <v>108</v>
      </c>
      <c r="C297" s="200" t="s">
        <v>458</v>
      </c>
      <c r="D297" s="201">
        <v>164.63</v>
      </c>
      <c r="I297" s="209" t="s">
        <v>212</v>
      </c>
      <c r="J297" s="200"/>
      <c r="K297" s="200"/>
      <c r="L297" s="205"/>
      <c r="M297" s="282"/>
      <c r="N297" s="200"/>
      <c r="R297" s="209" t="s">
        <v>175</v>
      </c>
      <c r="S297" s="212" t="s">
        <v>459</v>
      </c>
      <c r="U297" s="200" t="s">
        <v>90</v>
      </c>
    </row>
    <row r="298" spans="1:21" ht="15" customHeight="1">
      <c r="A298" s="205">
        <v>43368</v>
      </c>
      <c r="B298" s="209" t="s">
        <v>108</v>
      </c>
      <c r="C298" s="200" t="s">
        <v>463</v>
      </c>
      <c r="D298" s="201">
        <v>62.06</v>
      </c>
      <c r="I298" s="209" t="s">
        <v>212</v>
      </c>
      <c r="J298" s="200"/>
      <c r="K298" s="200"/>
      <c r="L298" s="205"/>
      <c r="M298" s="282"/>
      <c r="N298" s="200"/>
      <c r="R298" s="209" t="s">
        <v>175</v>
      </c>
      <c r="S298" s="212" t="s">
        <v>462</v>
      </c>
      <c r="U298" s="200" t="s">
        <v>90</v>
      </c>
    </row>
    <row r="299" spans="1:21" ht="15" customHeight="1">
      <c r="A299" s="206">
        <v>43368</v>
      </c>
      <c r="B299" s="210" t="s">
        <v>108</v>
      </c>
      <c r="C299" s="203" t="s">
        <v>464</v>
      </c>
      <c r="D299" s="204">
        <v>1277.47</v>
      </c>
      <c r="I299" s="210" t="s">
        <v>212</v>
      </c>
      <c r="J299" s="203"/>
      <c r="K299" s="203"/>
      <c r="L299" s="206"/>
      <c r="M299" s="283"/>
      <c r="N299" s="203"/>
      <c r="R299" s="210" t="s">
        <v>175</v>
      </c>
      <c r="S299" s="213" t="s">
        <v>462</v>
      </c>
      <c r="U299" s="203" t="s">
        <v>90</v>
      </c>
    </row>
    <row r="300" spans="1:21" ht="15" customHeight="1">
      <c r="A300" s="205">
        <v>43366</v>
      </c>
      <c r="B300" s="209" t="s">
        <v>112</v>
      </c>
      <c r="C300" s="200" t="s">
        <v>485</v>
      </c>
      <c r="D300" s="201">
        <v>30</v>
      </c>
      <c r="I300" s="209" t="s">
        <v>212</v>
      </c>
      <c r="J300" s="200"/>
      <c r="K300" s="200"/>
      <c r="L300" s="205"/>
      <c r="M300" s="282"/>
      <c r="N300" s="200"/>
      <c r="R300" s="209" t="s">
        <v>175</v>
      </c>
      <c r="S300" s="212" t="s">
        <v>484</v>
      </c>
      <c r="U300" s="200" t="s">
        <v>113</v>
      </c>
    </row>
    <row r="301" spans="1:21" ht="15" customHeight="1">
      <c r="A301" s="255">
        <v>43412</v>
      </c>
      <c r="B301" s="344" t="s">
        <v>156</v>
      </c>
      <c r="C301" s="228" t="s">
        <v>1021</v>
      </c>
      <c r="D301" s="253">
        <v>325.33999999999997</v>
      </c>
      <c r="I301" s="583" t="s">
        <v>212</v>
      </c>
      <c r="J301" s="228"/>
      <c r="K301" s="228"/>
      <c r="L301" s="281"/>
      <c r="M301" s="285"/>
      <c r="N301" s="228"/>
      <c r="R301" s="228" t="s">
        <v>175</v>
      </c>
      <c r="S301" s="228" t="s">
        <v>156</v>
      </c>
      <c r="U301" s="228" t="s">
        <v>156</v>
      </c>
    </row>
    <row r="302" spans="1:21" ht="15" customHeight="1">
      <c r="A302" s="255">
        <v>43412</v>
      </c>
      <c r="B302" s="344" t="s">
        <v>156</v>
      </c>
      <c r="C302" s="228" t="s">
        <v>1030</v>
      </c>
      <c r="D302" s="253">
        <v>53.82</v>
      </c>
      <c r="I302" s="583" t="s">
        <v>212</v>
      </c>
      <c r="J302" s="228"/>
      <c r="K302" s="228"/>
      <c r="L302" s="281"/>
      <c r="M302" s="285"/>
      <c r="N302" s="228"/>
      <c r="R302" s="228" t="s">
        <v>175</v>
      </c>
      <c r="S302" s="228" t="s">
        <v>156</v>
      </c>
      <c r="U302" s="228" t="s">
        <v>156</v>
      </c>
    </row>
    <row r="303" spans="1:21" ht="15" customHeight="1">
      <c r="A303" s="252">
        <v>43426</v>
      </c>
      <c r="B303" s="250" t="s">
        <v>156</v>
      </c>
      <c r="C303" s="238" t="s">
        <v>1023</v>
      </c>
      <c r="D303" s="249">
        <v>538.02</v>
      </c>
      <c r="I303" s="250" t="s">
        <v>212</v>
      </c>
      <c r="J303" s="238"/>
      <c r="K303" s="238"/>
      <c r="L303" s="280"/>
      <c r="M303" s="284"/>
      <c r="N303" s="238"/>
      <c r="R303" s="238" t="s">
        <v>175</v>
      </c>
      <c r="S303" s="238" t="s">
        <v>156</v>
      </c>
      <c r="U303" s="238" t="s">
        <v>156</v>
      </c>
    </row>
    <row r="304" spans="1:21" ht="15" customHeight="1">
      <c r="A304" s="255">
        <v>43426</v>
      </c>
      <c r="B304" s="254" t="s">
        <v>156</v>
      </c>
      <c r="C304" s="228" t="s">
        <v>1024</v>
      </c>
      <c r="D304" s="253">
        <v>20.97</v>
      </c>
      <c r="I304" s="583" t="s">
        <v>212</v>
      </c>
      <c r="J304" s="228"/>
      <c r="K304" s="228"/>
      <c r="L304" s="281"/>
      <c r="M304" s="285"/>
      <c r="N304" s="228"/>
      <c r="R304" s="228" t="s">
        <v>175</v>
      </c>
      <c r="S304" s="228" t="s">
        <v>156</v>
      </c>
      <c r="U304" s="228" t="s">
        <v>156</v>
      </c>
    </row>
    <row r="305" spans="1:21" ht="15" customHeight="1">
      <c r="A305" s="252">
        <v>43426</v>
      </c>
      <c r="B305" s="250" t="s">
        <v>156</v>
      </c>
      <c r="C305" s="238" t="s">
        <v>1025</v>
      </c>
      <c r="D305" s="249">
        <v>20.28</v>
      </c>
      <c r="I305" s="250" t="s">
        <v>212</v>
      </c>
      <c r="J305" s="238"/>
      <c r="K305" s="238"/>
      <c r="L305" s="280"/>
      <c r="M305" s="284"/>
      <c r="N305" s="238"/>
      <c r="R305" s="238" t="s">
        <v>175</v>
      </c>
      <c r="S305" s="238" t="s">
        <v>156</v>
      </c>
      <c r="U305" s="238" t="s">
        <v>156</v>
      </c>
    </row>
    <row r="306" spans="1:21" ht="15" customHeight="1">
      <c r="A306" s="255">
        <v>43399</v>
      </c>
      <c r="B306" s="344" t="s">
        <v>108</v>
      </c>
      <c r="C306" s="228" t="s">
        <v>1016</v>
      </c>
      <c r="D306" s="253">
        <v>4328.07</v>
      </c>
      <c r="I306" s="583" t="s">
        <v>212</v>
      </c>
      <c r="J306" s="228"/>
      <c r="K306" s="228"/>
      <c r="L306" s="281"/>
      <c r="M306" s="285"/>
      <c r="N306" s="228"/>
      <c r="R306" s="228" t="s">
        <v>175</v>
      </c>
      <c r="S306" s="228" t="s">
        <v>1017</v>
      </c>
      <c r="U306" s="228" t="s">
        <v>90</v>
      </c>
    </row>
    <row r="307" spans="1:21" ht="15" customHeight="1">
      <c r="A307" s="252">
        <v>43399</v>
      </c>
      <c r="B307" s="250" t="s">
        <v>108</v>
      </c>
      <c r="C307" s="238" t="s">
        <v>1019</v>
      </c>
      <c r="D307" s="249">
        <v>4328.07</v>
      </c>
      <c r="I307" s="250" t="s">
        <v>212</v>
      </c>
      <c r="J307" s="238"/>
      <c r="K307" s="238"/>
      <c r="L307" s="280"/>
      <c r="M307" s="284"/>
      <c r="N307" s="238"/>
      <c r="R307" s="238" t="s">
        <v>175</v>
      </c>
      <c r="S307" s="238" t="s">
        <v>1020</v>
      </c>
      <c r="U307" s="238" t="s">
        <v>90</v>
      </c>
    </row>
    <row r="308" spans="1:21" ht="15" customHeight="1">
      <c r="A308" s="255">
        <v>43441</v>
      </c>
      <c r="B308" s="254" t="s">
        <v>108</v>
      </c>
      <c r="C308" s="228" t="s">
        <v>1027</v>
      </c>
      <c r="D308" s="253">
        <v>535.54999999999995</v>
      </c>
      <c r="I308" s="583" t="s">
        <v>212</v>
      </c>
      <c r="J308" s="228"/>
      <c r="K308" s="228"/>
      <c r="L308" s="281"/>
      <c r="M308" s="285"/>
      <c r="N308" s="228"/>
      <c r="R308" s="228" t="s">
        <v>175</v>
      </c>
      <c r="S308" s="228" t="s">
        <v>1013</v>
      </c>
      <c r="U308" s="228" t="s">
        <v>90</v>
      </c>
    </row>
    <row r="309" spans="1:21" ht="15" customHeight="1">
      <c r="A309" s="252">
        <v>43443</v>
      </c>
      <c r="B309" s="250" t="s">
        <v>112</v>
      </c>
      <c r="C309" s="238" t="s">
        <v>1028</v>
      </c>
      <c r="D309" s="249">
        <v>371.51</v>
      </c>
      <c r="I309" s="250" t="s">
        <v>212</v>
      </c>
      <c r="J309" s="238"/>
      <c r="K309" s="238"/>
      <c r="L309" s="280"/>
      <c r="M309" s="284"/>
      <c r="N309" s="238"/>
      <c r="R309" s="238" t="s">
        <v>175</v>
      </c>
      <c r="S309" s="238" t="s">
        <v>841</v>
      </c>
      <c r="U309" s="238" t="s">
        <v>113</v>
      </c>
    </row>
    <row r="310" spans="1:21" ht="15" customHeight="1">
      <c r="A310" s="252">
        <v>43454</v>
      </c>
      <c r="B310" s="250" t="s">
        <v>108</v>
      </c>
      <c r="C310" s="238" t="s">
        <v>1031</v>
      </c>
      <c r="D310" s="249">
        <v>1005.56</v>
      </c>
      <c r="I310" s="250" t="s">
        <v>212</v>
      </c>
      <c r="J310" s="238"/>
      <c r="K310" s="238"/>
      <c r="L310" s="280"/>
      <c r="M310" s="284"/>
      <c r="N310" s="238"/>
      <c r="R310" s="238" t="s">
        <v>175</v>
      </c>
      <c r="S310" s="238" t="s">
        <v>881</v>
      </c>
      <c r="U310" s="238" t="s">
        <v>90</v>
      </c>
    </row>
    <row r="311" spans="1:21" ht="15" customHeight="1">
      <c r="A311" s="205">
        <v>43327</v>
      </c>
      <c r="B311" s="209" t="s">
        <v>156</v>
      </c>
      <c r="C311" s="200" t="s">
        <v>256</v>
      </c>
      <c r="D311" s="201">
        <v>233</v>
      </c>
      <c r="I311" s="209" t="s">
        <v>255</v>
      </c>
      <c r="J311" s="200"/>
      <c r="K311" s="200"/>
      <c r="L311" s="205"/>
      <c r="M311" s="282"/>
      <c r="N311" s="200"/>
      <c r="R311" s="209" t="s">
        <v>175</v>
      </c>
      <c r="S311" s="212" t="s">
        <v>156</v>
      </c>
      <c r="U311" s="200" t="s">
        <v>156</v>
      </c>
    </row>
    <row r="312" spans="1:21" ht="15" customHeight="1">
      <c r="A312" s="206">
        <v>43364</v>
      </c>
      <c r="B312" s="210" t="s">
        <v>156</v>
      </c>
      <c r="C312" s="203" t="s">
        <v>258</v>
      </c>
      <c r="D312" s="204">
        <v>1415.04</v>
      </c>
      <c r="I312" s="210" t="s">
        <v>255</v>
      </c>
      <c r="J312" s="203"/>
      <c r="K312" s="203"/>
      <c r="L312" s="206"/>
      <c r="M312" s="283"/>
      <c r="N312" s="203"/>
      <c r="R312" s="210" t="s">
        <v>175</v>
      </c>
      <c r="S312" s="213" t="s">
        <v>156</v>
      </c>
      <c r="U312" s="203" t="s">
        <v>156</v>
      </c>
    </row>
    <row r="313" spans="1:21" ht="15" customHeight="1">
      <c r="A313" s="205">
        <v>43364</v>
      </c>
      <c r="B313" s="209" t="s">
        <v>156</v>
      </c>
      <c r="C313" s="200" t="s">
        <v>261</v>
      </c>
      <c r="D313" s="201">
        <v>1415.04</v>
      </c>
      <c r="I313" s="209" t="s">
        <v>255</v>
      </c>
      <c r="J313" s="200"/>
      <c r="K313" s="200"/>
      <c r="L313" s="205"/>
      <c r="M313" s="282"/>
      <c r="N313" s="200"/>
      <c r="R313" s="209" t="s">
        <v>175</v>
      </c>
      <c r="S313" s="212" t="s">
        <v>156</v>
      </c>
      <c r="U313" s="200" t="s">
        <v>156</v>
      </c>
    </row>
    <row r="314" spans="1:21" ht="15" customHeight="1">
      <c r="A314" s="255">
        <v>43406</v>
      </c>
      <c r="B314" s="344" t="s">
        <v>156</v>
      </c>
      <c r="C314" s="228" t="s">
        <v>1041</v>
      </c>
      <c r="D314" s="253">
        <v>37.53</v>
      </c>
      <c r="I314" s="583" t="s">
        <v>255</v>
      </c>
      <c r="J314" s="228"/>
      <c r="K314" s="228"/>
      <c r="L314" s="281"/>
      <c r="M314" s="285"/>
      <c r="N314" s="228"/>
      <c r="R314" s="228" t="s">
        <v>175</v>
      </c>
      <c r="S314" s="228" t="s">
        <v>156</v>
      </c>
      <c r="U314" s="228" t="s">
        <v>156</v>
      </c>
    </row>
    <row r="315" spans="1:21" ht="15" customHeight="1">
      <c r="A315" s="255">
        <v>43404</v>
      </c>
      <c r="B315" s="254" t="s">
        <v>1035</v>
      </c>
      <c r="C315" s="228" t="s">
        <v>1033</v>
      </c>
      <c r="D315" s="253">
        <v>39.15</v>
      </c>
      <c r="I315" s="583" t="s">
        <v>255</v>
      </c>
      <c r="J315" s="228"/>
      <c r="K315" s="228"/>
      <c r="L315" s="281"/>
      <c r="M315" s="285"/>
      <c r="N315" s="228"/>
      <c r="R315" s="228" t="s">
        <v>175</v>
      </c>
      <c r="S315" s="228" t="s">
        <v>1034</v>
      </c>
      <c r="U315" s="228" t="s">
        <v>1036</v>
      </c>
    </row>
    <row r="316" spans="1:21" ht="15" customHeight="1">
      <c r="A316" s="252">
        <v>43404</v>
      </c>
      <c r="B316" s="250" t="s">
        <v>1038</v>
      </c>
      <c r="C316" s="238" t="s">
        <v>1033</v>
      </c>
      <c r="D316" s="249">
        <v>39.15</v>
      </c>
      <c r="I316" s="250" t="s">
        <v>255</v>
      </c>
      <c r="J316" s="238"/>
      <c r="K316" s="238"/>
      <c r="L316" s="280"/>
      <c r="M316" s="284"/>
      <c r="N316" s="238"/>
      <c r="R316" s="238" t="s">
        <v>175</v>
      </c>
      <c r="S316" s="238" t="s">
        <v>1034</v>
      </c>
      <c r="U316" s="238" t="s">
        <v>1039</v>
      </c>
    </row>
    <row r="317" spans="1:21" ht="15" customHeight="1">
      <c r="A317" s="252">
        <v>43419</v>
      </c>
      <c r="B317" s="250" t="s">
        <v>1045</v>
      </c>
      <c r="C317" s="238" t="s">
        <v>1043</v>
      </c>
      <c r="D317" s="249">
        <v>185.13</v>
      </c>
      <c r="I317" s="250" t="s">
        <v>255</v>
      </c>
      <c r="J317" s="238"/>
      <c r="K317" s="238"/>
      <c r="L317" s="280"/>
      <c r="M317" s="284"/>
      <c r="N317" s="238"/>
      <c r="R317" s="238"/>
      <c r="S317" s="238"/>
      <c r="U317" s="238"/>
    </row>
    <row r="318" spans="1:21" ht="15" customHeight="1">
      <c r="A318" s="206">
        <v>43310</v>
      </c>
      <c r="B318" s="210" t="s">
        <v>112</v>
      </c>
      <c r="C318" s="203" t="s">
        <v>363</v>
      </c>
      <c r="D318" s="204">
        <v>140.32</v>
      </c>
      <c r="I318" s="210" t="s">
        <v>362</v>
      </c>
      <c r="J318" s="203"/>
      <c r="K318" s="203"/>
      <c r="L318" s="206"/>
      <c r="M318" s="283"/>
      <c r="N318" s="203"/>
      <c r="R318" s="210"/>
      <c r="S318" s="213"/>
      <c r="U318" s="203"/>
    </row>
    <row r="319" spans="1:21" ht="15" customHeight="1">
      <c r="A319" s="205">
        <v>43345</v>
      </c>
      <c r="B319" s="209" t="s">
        <v>112</v>
      </c>
      <c r="C319" s="200" t="s">
        <v>423</v>
      </c>
      <c r="D319" s="201">
        <v>187.1</v>
      </c>
      <c r="I319" s="209" t="s">
        <v>362</v>
      </c>
      <c r="J319" s="200"/>
      <c r="K319" s="200"/>
      <c r="L319" s="205"/>
      <c r="M319" s="282"/>
      <c r="N319" s="200"/>
      <c r="R319" s="209"/>
      <c r="S319" s="212"/>
      <c r="U319" s="200"/>
    </row>
    <row r="320" spans="1:21" ht="15" customHeight="1">
      <c r="A320" s="206">
        <v>43345</v>
      </c>
      <c r="B320" s="210" t="s">
        <v>112</v>
      </c>
      <c r="C320" s="203" t="s">
        <v>425</v>
      </c>
      <c r="D320" s="204">
        <v>187.1</v>
      </c>
      <c r="I320" s="210" t="s">
        <v>362</v>
      </c>
      <c r="J320" s="203"/>
      <c r="K320" s="203"/>
      <c r="L320" s="206"/>
      <c r="M320" s="283"/>
      <c r="N320" s="203"/>
      <c r="R320" s="210"/>
      <c r="S320" s="213"/>
      <c r="U320" s="203"/>
    </row>
    <row r="321" spans="1:21" ht="15" customHeight="1">
      <c r="A321" s="205">
        <v>43362</v>
      </c>
      <c r="B321" s="209" t="s">
        <v>108</v>
      </c>
      <c r="C321" s="200" t="s">
        <v>437</v>
      </c>
      <c r="D321" s="201">
        <v>8.32</v>
      </c>
      <c r="I321" s="209" t="s">
        <v>362</v>
      </c>
      <c r="J321" s="200"/>
      <c r="K321" s="200"/>
      <c r="L321" s="205"/>
      <c r="M321" s="282"/>
      <c r="N321" s="200"/>
      <c r="R321" s="209"/>
      <c r="S321" s="212"/>
      <c r="U321" s="200"/>
    </row>
    <row r="322" spans="1:21" ht="15" customHeight="1">
      <c r="A322" s="205">
        <v>43366</v>
      </c>
      <c r="B322" s="209" t="s">
        <v>112</v>
      </c>
      <c r="C322" s="200" t="s">
        <v>483</v>
      </c>
      <c r="D322" s="201">
        <v>121.04</v>
      </c>
      <c r="I322" s="209" t="s">
        <v>362</v>
      </c>
      <c r="J322" s="200"/>
      <c r="K322" s="200"/>
      <c r="L322" s="205"/>
      <c r="M322" s="282"/>
      <c r="N322" s="200"/>
      <c r="R322" s="209"/>
      <c r="S322" s="212"/>
      <c r="U322" s="200"/>
    </row>
    <row r="323" spans="1:21" ht="15" customHeight="1">
      <c r="A323" s="206">
        <v>43366</v>
      </c>
      <c r="B323" s="210" t="s">
        <v>112</v>
      </c>
      <c r="C323" s="203" t="s">
        <v>485</v>
      </c>
      <c r="D323" s="204">
        <v>10.88</v>
      </c>
      <c r="I323" s="210" t="s">
        <v>362</v>
      </c>
      <c r="J323" s="203"/>
      <c r="K323" s="203"/>
      <c r="L323" s="206"/>
      <c r="M323" s="283"/>
      <c r="N323" s="203"/>
      <c r="R323" s="210"/>
      <c r="S323" s="213"/>
      <c r="U323" s="203"/>
    </row>
    <row r="324" spans="1:21" ht="15" customHeight="1">
      <c r="A324" s="252">
        <v>43388</v>
      </c>
      <c r="B324" s="250" t="s">
        <v>108</v>
      </c>
      <c r="C324" s="238" t="s">
        <v>1047</v>
      </c>
      <c r="D324" s="249">
        <v>8.49</v>
      </c>
      <c r="I324" s="250" t="s">
        <v>362</v>
      </c>
      <c r="J324" s="238"/>
      <c r="K324" s="238"/>
      <c r="L324" s="280"/>
      <c r="M324" s="284"/>
      <c r="N324" s="238"/>
      <c r="R324" s="238"/>
      <c r="S324" s="238"/>
      <c r="U324" s="238"/>
    </row>
    <row r="325" spans="1:21" ht="15" customHeight="1">
      <c r="A325" s="255">
        <v>43415</v>
      </c>
      <c r="B325" s="344" t="s">
        <v>112</v>
      </c>
      <c r="C325" s="228" t="s">
        <v>1048</v>
      </c>
      <c r="D325" s="253">
        <v>104.93</v>
      </c>
      <c r="I325" s="583" t="s">
        <v>362</v>
      </c>
      <c r="J325" s="228"/>
      <c r="K325" s="228"/>
      <c r="L325" s="281"/>
      <c r="M325" s="285"/>
      <c r="N325" s="228"/>
      <c r="R325" s="228"/>
      <c r="S325" s="228"/>
      <c r="U325" s="228"/>
    </row>
    <row r="326" spans="1:21" ht="15" customHeight="1">
      <c r="A326" s="252">
        <v>43436</v>
      </c>
      <c r="B326" s="250" t="s">
        <v>112</v>
      </c>
      <c r="C326" s="238" t="s">
        <v>1049</v>
      </c>
      <c r="D326" s="249">
        <v>110.23</v>
      </c>
      <c r="I326" s="250" t="s">
        <v>362</v>
      </c>
      <c r="J326" s="238"/>
      <c r="K326" s="238"/>
      <c r="L326" s="280"/>
      <c r="M326" s="284"/>
      <c r="N326" s="238"/>
      <c r="R326" s="238"/>
      <c r="S326" s="238"/>
      <c r="U326" s="238"/>
    </row>
    <row r="327" spans="1:21" ht="15" customHeight="1">
      <c r="A327" s="255">
        <v>43436</v>
      </c>
      <c r="B327" s="254" t="s">
        <v>112</v>
      </c>
      <c r="C327" s="228" t="s">
        <v>1049</v>
      </c>
      <c r="D327" s="253">
        <v>131.65</v>
      </c>
      <c r="I327" s="583" t="s">
        <v>362</v>
      </c>
      <c r="J327" s="228"/>
      <c r="K327" s="228"/>
      <c r="L327" s="281"/>
      <c r="M327" s="285"/>
      <c r="N327" s="228"/>
      <c r="R327" s="228"/>
      <c r="S327" s="228"/>
      <c r="U327" s="228"/>
    </row>
    <row r="328" spans="1:21" ht="15" customHeight="1">
      <c r="A328" s="252">
        <v>43422</v>
      </c>
      <c r="B328" s="250" t="s">
        <v>112</v>
      </c>
      <c r="C328" s="238" t="s">
        <v>1051</v>
      </c>
      <c r="D328" s="249">
        <v>10</v>
      </c>
      <c r="I328" s="250" t="s">
        <v>1050</v>
      </c>
      <c r="J328" s="238"/>
      <c r="K328" s="238"/>
      <c r="L328" s="280"/>
      <c r="M328" s="284"/>
      <c r="N328" s="238"/>
      <c r="R328" s="238"/>
      <c r="S328" s="238"/>
      <c r="U328" s="238"/>
    </row>
    <row r="329" spans="1:21" ht="15" customHeight="1">
      <c r="A329" s="255">
        <v>43429</v>
      </c>
      <c r="B329" s="254" t="s">
        <v>112</v>
      </c>
      <c r="C329" s="228" t="s">
        <v>1052</v>
      </c>
      <c r="D329" s="253">
        <v>12.5</v>
      </c>
      <c r="I329" s="583" t="s">
        <v>1050</v>
      </c>
      <c r="J329" s="228"/>
      <c r="K329" s="228"/>
      <c r="L329" s="281"/>
      <c r="M329" s="285"/>
      <c r="N329" s="228"/>
      <c r="R329" s="228"/>
      <c r="S329" s="228"/>
      <c r="U329" s="228"/>
    </row>
    <row r="330" spans="1:21" ht="15" customHeight="1">
      <c r="A330" s="252">
        <v>43436</v>
      </c>
      <c r="B330" s="250" t="s">
        <v>112</v>
      </c>
      <c r="C330" s="238" t="s">
        <v>1053</v>
      </c>
      <c r="D330" s="249">
        <v>12.5</v>
      </c>
      <c r="I330" s="250" t="s">
        <v>1050</v>
      </c>
      <c r="J330" s="238"/>
      <c r="K330" s="238"/>
      <c r="L330" s="280"/>
      <c r="M330" s="284"/>
      <c r="N330" s="238"/>
      <c r="R330" s="238"/>
      <c r="S330" s="238"/>
      <c r="U330" s="238"/>
    </row>
    <row r="331" spans="1:21" ht="15" customHeight="1">
      <c r="A331" s="255">
        <v>43436</v>
      </c>
      <c r="B331" s="254" t="s">
        <v>112</v>
      </c>
      <c r="C331" s="228" t="s">
        <v>1054</v>
      </c>
      <c r="D331" s="253">
        <v>12.5</v>
      </c>
      <c r="I331" s="583" t="s">
        <v>1050</v>
      </c>
      <c r="J331" s="228"/>
      <c r="K331" s="228"/>
      <c r="L331" s="281"/>
      <c r="M331" s="285"/>
      <c r="N331" s="228"/>
      <c r="R331" s="228"/>
      <c r="S331" s="228"/>
      <c r="U331" s="228"/>
    </row>
    <row r="332" spans="1:21" ht="15" customHeight="1">
      <c r="A332" s="252">
        <v>43436</v>
      </c>
      <c r="B332" s="250" t="s">
        <v>112</v>
      </c>
      <c r="C332" s="238" t="s">
        <v>1055</v>
      </c>
      <c r="D332" s="249">
        <v>12.5</v>
      </c>
      <c r="I332" s="250" t="s">
        <v>1050</v>
      </c>
      <c r="J332" s="238"/>
      <c r="K332" s="238"/>
      <c r="L332" s="280"/>
      <c r="M332" s="284"/>
      <c r="N332" s="238"/>
      <c r="R332" s="238"/>
      <c r="S332" s="238"/>
      <c r="U332" s="238"/>
    </row>
    <row r="333" spans="1:21" ht="15" customHeight="1">
      <c r="A333" s="255">
        <v>43436</v>
      </c>
      <c r="B333" s="344" t="s">
        <v>112</v>
      </c>
      <c r="C333" s="228" t="s">
        <v>802</v>
      </c>
      <c r="D333" s="253">
        <v>10</v>
      </c>
      <c r="I333" s="583" t="s">
        <v>1050</v>
      </c>
      <c r="J333" s="228"/>
      <c r="K333" s="228"/>
      <c r="L333" s="281"/>
      <c r="M333" s="285"/>
      <c r="N333" s="228"/>
      <c r="R333" s="228"/>
      <c r="S333" s="228"/>
      <c r="U333" s="228"/>
    </row>
    <row r="334" spans="1:21" ht="15" customHeight="1">
      <c r="A334" s="252">
        <v>43436</v>
      </c>
      <c r="B334" s="250" t="s">
        <v>112</v>
      </c>
      <c r="C334" s="238" t="s">
        <v>1051</v>
      </c>
      <c r="D334" s="249">
        <v>10</v>
      </c>
      <c r="I334" s="250" t="s">
        <v>1050</v>
      </c>
      <c r="J334" s="238"/>
      <c r="K334" s="238"/>
      <c r="L334" s="280"/>
      <c r="M334" s="284"/>
      <c r="N334" s="238"/>
      <c r="R334" s="238"/>
      <c r="S334" s="238"/>
      <c r="U334" s="238"/>
    </row>
    <row r="335" spans="1:21" ht="15" customHeight="1">
      <c r="A335" s="255">
        <v>43443</v>
      </c>
      <c r="B335" s="254" t="s">
        <v>112</v>
      </c>
      <c r="C335" s="228" t="s">
        <v>1056</v>
      </c>
      <c r="D335" s="253">
        <v>12.5</v>
      </c>
      <c r="I335" s="583" t="s">
        <v>1050</v>
      </c>
      <c r="J335" s="228"/>
      <c r="K335" s="228"/>
      <c r="L335" s="281"/>
      <c r="M335" s="285"/>
      <c r="N335" s="228"/>
      <c r="R335" s="228"/>
      <c r="S335" s="228"/>
      <c r="U335" s="228"/>
    </row>
    <row r="336" spans="1:21" ht="15" customHeight="1">
      <c r="A336" s="252">
        <v>43450</v>
      </c>
      <c r="B336" s="250" t="s">
        <v>112</v>
      </c>
      <c r="C336" s="238" t="s">
        <v>1057</v>
      </c>
      <c r="D336" s="249">
        <v>187.1</v>
      </c>
      <c r="I336" s="250" t="s">
        <v>1050</v>
      </c>
      <c r="J336" s="238"/>
      <c r="K336" s="238"/>
      <c r="L336" s="280"/>
      <c r="M336" s="284"/>
      <c r="N336" s="238"/>
      <c r="R336" s="238"/>
      <c r="S336" s="238"/>
      <c r="U336" s="238"/>
    </row>
    <row r="337" spans="1:21" ht="15" customHeight="1">
      <c r="A337" s="255">
        <v>43450</v>
      </c>
      <c r="B337" s="254" t="s">
        <v>112</v>
      </c>
      <c r="C337" s="228" t="s">
        <v>1058</v>
      </c>
      <c r="D337" s="253">
        <v>187.1</v>
      </c>
      <c r="I337" s="583" t="s">
        <v>1050</v>
      </c>
      <c r="J337" s="228"/>
      <c r="K337" s="228"/>
      <c r="L337" s="281"/>
      <c r="M337" s="285"/>
      <c r="N337" s="228"/>
      <c r="R337" s="228"/>
      <c r="S337" s="228"/>
      <c r="U337" s="228"/>
    </row>
    <row r="338" spans="1:21" ht="15" customHeight="1">
      <c r="A338" s="255">
        <v>43373</v>
      </c>
      <c r="B338" s="254" t="s">
        <v>1063</v>
      </c>
      <c r="C338" s="228" t="s">
        <v>1061</v>
      </c>
      <c r="D338" s="253">
        <v>600</v>
      </c>
      <c r="I338" s="583" t="s">
        <v>509</v>
      </c>
      <c r="J338" s="228"/>
      <c r="K338" s="228"/>
      <c r="L338" s="281"/>
      <c r="M338" s="285"/>
      <c r="N338" s="228"/>
      <c r="R338" s="228"/>
      <c r="S338" s="228"/>
      <c r="U338" s="228"/>
    </row>
    <row r="339" spans="1:21" ht="15" customHeight="1">
      <c r="A339" s="252">
        <v>43373</v>
      </c>
      <c r="B339" s="250" t="s">
        <v>1068</v>
      </c>
      <c r="C339" s="238" t="s">
        <v>1066</v>
      </c>
      <c r="D339" s="249">
        <v>2794.35</v>
      </c>
      <c r="I339" s="250" t="s">
        <v>509</v>
      </c>
      <c r="J339" s="238"/>
      <c r="K339" s="238"/>
      <c r="L339" s="280"/>
      <c r="M339" s="284"/>
      <c r="N339" s="238"/>
      <c r="R339" s="238"/>
      <c r="S339" s="238"/>
      <c r="U339" s="238"/>
    </row>
    <row r="340" spans="1:21" ht="15" customHeight="1">
      <c r="A340" s="255">
        <v>43418</v>
      </c>
      <c r="B340" s="344" t="s">
        <v>1079</v>
      </c>
      <c r="C340" s="228" t="s">
        <v>1077</v>
      </c>
      <c r="D340" s="253">
        <v>2565</v>
      </c>
      <c r="I340" s="583" t="s">
        <v>509</v>
      </c>
      <c r="J340" s="228"/>
      <c r="K340" s="228"/>
      <c r="L340" s="281"/>
      <c r="M340" s="285"/>
      <c r="N340" s="228"/>
      <c r="R340" s="228"/>
      <c r="S340" s="228"/>
      <c r="U340" s="228"/>
    </row>
    <row r="341" spans="1:21" ht="15" customHeight="1">
      <c r="A341" s="255">
        <v>43412</v>
      </c>
      <c r="B341" s="254" t="s">
        <v>156</v>
      </c>
      <c r="C341" s="228" t="s">
        <v>1132</v>
      </c>
      <c r="D341" s="253">
        <v>-53.82</v>
      </c>
      <c r="I341" s="583" t="s">
        <v>235</v>
      </c>
      <c r="J341" s="228"/>
      <c r="K341" s="228"/>
      <c r="L341" s="281"/>
      <c r="M341" s="285"/>
      <c r="N341" s="228"/>
      <c r="R341" s="228"/>
      <c r="S341" s="228"/>
      <c r="U341" s="228"/>
    </row>
    <row r="342" spans="1:21" ht="15" customHeight="1">
      <c r="A342" s="252">
        <v>43439</v>
      </c>
      <c r="B342" s="250" t="s">
        <v>1125</v>
      </c>
      <c r="C342" s="238" t="s">
        <v>1123</v>
      </c>
      <c r="D342" s="249">
        <v>117.21</v>
      </c>
      <c r="I342" s="250" t="s">
        <v>235</v>
      </c>
      <c r="J342" s="238"/>
      <c r="K342" s="238"/>
      <c r="L342" s="280"/>
      <c r="M342" s="284"/>
      <c r="N342" s="238"/>
      <c r="R342" s="238"/>
      <c r="S342" s="238"/>
      <c r="U342" s="238"/>
    </row>
    <row r="343" spans="1:21">
      <c r="A343" s="255">
        <v>43439</v>
      </c>
      <c r="B343" s="583" t="s">
        <v>1130</v>
      </c>
      <c r="C343" s="228" t="s">
        <v>1128</v>
      </c>
      <c r="D343" s="253">
        <v>56.39</v>
      </c>
      <c r="I343" s="583" t="s">
        <v>235</v>
      </c>
      <c r="J343" s="228"/>
      <c r="K343" s="228"/>
      <c r="L343" s="281"/>
      <c r="M343" s="285"/>
      <c r="N343" s="228"/>
      <c r="R343" s="228"/>
      <c r="S343" s="228"/>
      <c r="U343" s="228"/>
    </row>
    <row r="344" spans="1:21">
      <c r="A344" s="281">
        <v>43455</v>
      </c>
      <c r="B344" s="709" t="s">
        <v>4</v>
      </c>
      <c r="C344" s="228" t="s">
        <v>1548</v>
      </c>
      <c r="D344" s="253">
        <v>-40.25</v>
      </c>
      <c r="E344" s="251"/>
      <c r="F344" s="214"/>
      <c r="G344" s="251"/>
      <c r="H344" s="214"/>
      <c r="I344" s="583" t="s">
        <v>235</v>
      </c>
      <c r="J344" s="228"/>
      <c r="K344" s="228"/>
      <c r="L344" s="281"/>
      <c r="M344" s="285"/>
      <c r="N344" s="228"/>
      <c r="R344" s="228"/>
      <c r="S344" s="228"/>
      <c r="U344" s="228"/>
    </row>
    <row r="345" spans="1:21">
      <c r="A345" s="281">
        <v>43457</v>
      </c>
      <c r="B345" s="209" t="s">
        <v>112</v>
      </c>
      <c r="C345" s="228" t="s">
        <v>1537</v>
      </c>
      <c r="D345" s="253">
        <v>30</v>
      </c>
      <c r="E345" s="251"/>
      <c r="F345" s="214"/>
      <c r="G345" s="251"/>
      <c r="H345" s="214"/>
      <c r="I345" s="583" t="s">
        <v>1050</v>
      </c>
      <c r="J345" s="228"/>
      <c r="K345" s="228"/>
      <c r="L345" s="281"/>
      <c r="M345" s="285"/>
      <c r="N345" s="228"/>
      <c r="R345" s="228"/>
      <c r="S345" s="228"/>
      <c r="U345" s="228"/>
    </row>
    <row r="346" spans="1:21">
      <c r="A346" s="280">
        <v>43457</v>
      </c>
      <c r="B346" s="209" t="s">
        <v>112</v>
      </c>
      <c r="C346" s="238" t="s">
        <v>1537</v>
      </c>
      <c r="D346" s="249">
        <v>104.91</v>
      </c>
      <c r="E346" s="251"/>
      <c r="F346" s="214"/>
      <c r="G346" s="251"/>
      <c r="H346" s="214"/>
      <c r="I346" s="250" t="s">
        <v>1050</v>
      </c>
      <c r="J346" s="228"/>
      <c r="K346" s="228"/>
      <c r="L346" s="281"/>
      <c r="M346" s="285"/>
      <c r="N346" s="228"/>
      <c r="R346" s="228"/>
      <c r="S346" s="228"/>
      <c r="U346" s="228"/>
    </row>
    <row r="347" spans="1:21" ht="15" customHeight="1">
      <c r="A347" s="252">
        <v>43445</v>
      </c>
      <c r="B347" s="706"/>
      <c r="C347" s="238" t="s">
        <v>1112</v>
      </c>
      <c r="D347" s="249">
        <v>-152.53</v>
      </c>
      <c r="I347" s="250" t="s">
        <v>235</v>
      </c>
      <c r="J347" s="238"/>
      <c r="K347" s="238"/>
      <c r="L347" s="280"/>
      <c r="M347" s="284"/>
      <c r="N347" s="238"/>
      <c r="R347" s="238"/>
      <c r="S347" s="238"/>
      <c r="U347" s="238"/>
    </row>
    <row r="348" spans="1:21">
      <c r="A348" s="280">
        <v>43457</v>
      </c>
      <c r="B348" s="209" t="s">
        <v>112</v>
      </c>
      <c r="C348" s="238" t="s">
        <v>1535</v>
      </c>
      <c r="D348" s="249">
        <v>2467.1999999999998</v>
      </c>
      <c r="E348" s="251"/>
      <c r="F348" s="214"/>
      <c r="G348" s="251"/>
      <c r="H348" s="214"/>
      <c r="I348" s="250" t="s">
        <v>173</v>
      </c>
      <c r="J348" s="228"/>
      <c r="K348" s="228"/>
      <c r="L348" s="281"/>
      <c r="M348" s="285"/>
      <c r="N348" s="228"/>
      <c r="R348" s="228"/>
      <c r="S348" s="228"/>
      <c r="U348" s="228"/>
    </row>
    <row r="349" spans="1:21" ht="15" customHeight="1">
      <c r="A349" s="343"/>
      <c r="B349" s="231"/>
      <c r="C349" s="232" t="s">
        <v>557</v>
      </c>
      <c r="D349" s="233">
        <f>SUM(D6:D348)</f>
        <v>143815.95000000007</v>
      </c>
      <c r="I349" s="210"/>
      <c r="J349" s="203"/>
      <c r="L349" s="206"/>
      <c r="M349" s="283"/>
      <c r="N349" s="203"/>
      <c r="O349" s="203"/>
      <c r="P349" s="203"/>
      <c r="Q349" s="203"/>
      <c r="R349" s="210"/>
      <c r="S349" s="213"/>
    </row>
    <row r="350" spans="1:21">
      <c r="A350" s="281">
        <v>43445</v>
      </c>
      <c r="B350" s="709" t="s">
        <v>4</v>
      </c>
      <c r="C350" s="228" t="s">
        <v>1112</v>
      </c>
      <c r="D350" s="253">
        <v>152.53</v>
      </c>
      <c r="E350" s="251"/>
      <c r="F350" s="214"/>
      <c r="G350" s="251"/>
      <c r="H350" s="214"/>
      <c r="I350" s="583" t="s">
        <v>1546</v>
      </c>
      <c r="J350" s="228"/>
      <c r="K350" s="228"/>
      <c r="L350" s="281"/>
      <c r="M350" s="285"/>
      <c r="N350" s="228"/>
      <c r="R350" s="228"/>
      <c r="S350" s="228"/>
      <c r="U350" s="228"/>
    </row>
    <row r="351" spans="1:21" ht="15" customHeight="1">
      <c r="A351" s="206">
        <v>43336</v>
      </c>
      <c r="B351" s="210" t="s">
        <v>156</v>
      </c>
      <c r="C351" s="203" t="s">
        <v>236</v>
      </c>
      <c r="D351" s="204">
        <v>135.49</v>
      </c>
      <c r="I351" s="210" t="s">
        <v>235</v>
      </c>
      <c r="J351" s="203"/>
      <c r="K351" s="203"/>
      <c r="L351" s="206"/>
      <c r="M351" s="283"/>
      <c r="N351" s="203"/>
      <c r="R351" s="210"/>
      <c r="S351" s="213"/>
      <c r="U351" s="203"/>
    </row>
    <row r="352" spans="1:21" ht="15" customHeight="1">
      <c r="A352" s="205">
        <v>43312</v>
      </c>
      <c r="B352" s="200" t="s">
        <v>112</v>
      </c>
      <c r="C352" s="200" t="s">
        <v>174</v>
      </c>
      <c r="D352" s="201">
        <v>9135</v>
      </c>
      <c r="I352" s="209" t="s">
        <v>173</v>
      </c>
      <c r="J352" s="200"/>
      <c r="L352" s="205">
        <v>43312</v>
      </c>
      <c r="M352" s="282"/>
      <c r="N352" s="200" t="s">
        <v>156</v>
      </c>
      <c r="O352" s="228" t="s">
        <v>4</v>
      </c>
      <c r="P352" s="200"/>
      <c r="Q352" s="200"/>
      <c r="R352" s="209"/>
      <c r="S352" s="212"/>
    </row>
    <row r="353" spans="1:19" ht="15" customHeight="1">
      <c r="A353" s="206">
        <v>43313</v>
      </c>
      <c r="B353" s="203" t="s">
        <v>112</v>
      </c>
      <c r="C353" s="203" t="s">
        <v>174</v>
      </c>
      <c r="D353" s="204">
        <v>-9135</v>
      </c>
      <c r="I353" s="210" t="s">
        <v>173</v>
      </c>
      <c r="J353" s="203"/>
      <c r="L353" s="206">
        <v>43313</v>
      </c>
      <c r="M353" s="283"/>
      <c r="N353" s="203" t="s">
        <v>156</v>
      </c>
      <c r="O353" s="238" t="s">
        <v>4</v>
      </c>
      <c r="P353" s="203"/>
      <c r="Q353" s="203"/>
      <c r="R353" s="210"/>
      <c r="S353" s="213"/>
    </row>
    <row r="354" spans="1:19" ht="15" customHeight="1">
      <c r="A354" s="205">
        <v>43343</v>
      </c>
      <c r="B354" s="200" t="s">
        <v>112</v>
      </c>
      <c r="C354" s="200" t="s">
        <v>179</v>
      </c>
      <c r="D354" s="201">
        <v>533.39</v>
      </c>
      <c r="I354" s="209" t="s">
        <v>178</v>
      </c>
      <c r="J354" s="200"/>
      <c r="L354" s="205">
        <v>43343</v>
      </c>
      <c r="M354" s="282"/>
      <c r="N354" s="200" t="s">
        <v>156</v>
      </c>
      <c r="O354" s="228" t="s">
        <v>4</v>
      </c>
      <c r="P354" s="200"/>
      <c r="Q354" s="200"/>
      <c r="R354" s="209"/>
      <c r="S354" s="212"/>
    </row>
    <row r="355" spans="1:19" ht="15" customHeight="1">
      <c r="A355" s="206">
        <v>43343</v>
      </c>
      <c r="B355" s="203" t="s">
        <v>126</v>
      </c>
      <c r="C355" s="203" t="s">
        <v>181</v>
      </c>
      <c r="D355" s="204">
        <v>226.2</v>
      </c>
      <c r="I355" s="210" t="s">
        <v>180</v>
      </c>
      <c r="J355" s="203"/>
      <c r="L355" s="206">
        <v>43343</v>
      </c>
      <c r="M355" s="283"/>
      <c r="N355" s="203" t="s">
        <v>156</v>
      </c>
      <c r="O355" s="238" t="s">
        <v>4</v>
      </c>
      <c r="P355" s="203"/>
      <c r="Q355" s="203"/>
      <c r="R355" s="210"/>
      <c r="S355" s="213"/>
    </row>
    <row r="356" spans="1:19" ht="15" customHeight="1">
      <c r="A356" s="205">
        <v>43343</v>
      </c>
      <c r="B356" s="200" t="s">
        <v>126</v>
      </c>
      <c r="C356" s="200" t="s">
        <v>182</v>
      </c>
      <c r="D356" s="201">
        <v>266</v>
      </c>
      <c r="I356" s="209" t="s">
        <v>180</v>
      </c>
      <c r="J356" s="200"/>
      <c r="L356" s="205">
        <v>43343</v>
      </c>
      <c r="M356" s="282"/>
      <c r="N356" s="200" t="s">
        <v>156</v>
      </c>
      <c r="O356" s="228" t="s">
        <v>4</v>
      </c>
      <c r="P356" s="200"/>
      <c r="Q356" s="200"/>
      <c r="R356" s="209"/>
      <c r="S356" s="212"/>
    </row>
    <row r="357" spans="1:19" ht="15" customHeight="1">
      <c r="A357" s="206">
        <v>43344</v>
      </c>
      <c r="B357" s="203" t="s">
        <v>112</v>
      </c>
      <c r="C357" s="203" t="s">
        <v>179</v>
      </c>
      <c r="D357" s="204">
        <v>-533.39</v>
      </c>
      <c r="I357" s="210" t="s">
        <v>178</v>
      </c>
      <c r="J357" s="203"/>
      <c r="L357" s="206">
        <v>43344</v>
      </c>
      <c r="M357" s="283"/>
      <c r="N357" s="203" t="s">
        <v>156</v>
      </c>
      <c r="O357" s="238" t="s">
        <v>4</v>
      </c>
      <c r="P357" s="203"/>
      <c r="Q357" s="203"/>
      <c r="R357" s="210"/>
      <c r="S357" s="213"/>
    </row>
    <row r="358" spans="1:19" ht="15" customHeight="1">
      <c r="A358" s="205">
        <v>43344</v>
      </c>
      <c r="B358" s="200" t="s">
        <v>126</v>
      </c>
      <c r="C358" s="200" t="s">
        <v>181</v>
      </c>
      <c r="D358" s="201">
        <v>-226.2</v>
      </c>
      <c r="I358" s="209" t="s">
        <v>180</v>
      </c>
      <c r="J358" s="200"/>
      <c r="L358" s="205">
        <v>43344</v>
      </c>
      <c r="M358" s="282"/>
      <c r="N358" s="200" t="s">
        <v>156</v>
      </c>
      <c r="O358" s="228" t="s">
        <v>4</v>
      </c>
      <c r="P358" s="200"/>
      <c r="Q358" s="200"/>
      <c r="R358" s="209"/>
      <c r="S358" s="212"/>
    </row>
    <row r="359" spans="1:19" ht="15" customHeight="1">
      <c r="A359" s="206">
        <v>43344</v>
      </c>
      <c r="B359" s="203" t="s">
        <v>126</v>
      </c>
      <c r="C359" s="203" t="s">
        <v>182</v>
      </c>
      <c r="D359" s="204">
        <v>-266</v>
      </c>
      <c r="I359" s="210" t="s">
        <v>180</v>
      </c>
      <c r="J359" s="203"/>
      <c r="L359" s="206">
        <v>43344</v>
      </c>
      <c r="M359" s="283"/>
      <c r="N359" s="203" t="s">
        <v>156</v>
      </c>
      <c r="O359" s="238" t="s">
        <v>120</v>
      </c>
      <c r="P359" s="203"/>
      <c r="Q359" s="203"/>
      <c r="R359" s="210"/>
      <c r="S359" s="213"/>
    </row>
    <row r="360" spans="1:19" ht="15" customHeight="1">
      <c r="A360" s="205">
        <v>43373</v>
      </c>
      <c r="B360" s="200" t="s">
        <v>126</v>
      </c>
      <c r="C360" s="200" t="s">
        <v>184</v>
      </c>
      <c r="D360" s="201">
        <v>317</v>
      </c>
      <c r="I360" s="209" t="s">
        <v>180</v>
      </c>
      <c r="J360" s="200"/>
      <c r="L360" s="205">
        <v>43373</v>
      </c>
      <c r="M360" s="282"/>
      <c r="N360" s="200" t="s">
        <v>156</v>
      </c>
      <c r="O360" s="228" t="s">
        <v>4</v>
      </c>
      <c r="P360" s="200"/>
      <c r="Q360" s="200"/>
      <c r="R360" s="209"/>
      <c r="S360" s="212"/>
    </row>
    <row r="361" spans="1:19" ht="15" customHeight="1">
      <c r="A361" s="206">
        <v>43373</v>
      </c>
      <c r="B361" s="203" t="s">
        <v>126</v>
      </c>
      <c r="C361" s="203" t="s">
        <v>185</v>
      </c>
      <c r="D361" s="204">
        <v>320</v>
      </c>
      <c r="I361" s="210" t="s">
        <v>180</v>
      </c>
      <c r="J361" s="203"/>
      <c r="L361" s="206">
        <v>43373</v>
      </c>
      <c r="M361" s="283"/>
      <c r="N361" s="203" t="s">
        <v>156</v>
      </c>
      <c r="O361" s="238" t="s">
        <v>4</v>
      </c>
      <c r="P361" s="203"/>
      <c r="Q361" s="203"/>
      <c r="R361" s="210"/>
      <c r="S361" s="213"/>
    </row>
    <row r="362" spans="1:19" ht="15" customHeight="1">
      <c r="A362" s="205">
        <v>43373</v>
      </c>
      <c r="B362" s="200" t="s">
        <v>126</v>
      </c>
      <c r="C362" s="200" t="s">
        <v>186</v>
      </c>
      <c r="D362" s="201">
        <v>245</v>
      </c>
      <c r="I362" s="209" t="s">
        <v>180</v>
      </c>
      <c r="J362" s="200"/>
      <c r="L362" s="205">
        <v>43373</v>
      </c>
      <c r="M362" s="282"/>
      <c r="N362" s="200" t="s">
        <v>156</v>
      </c>
      <c r="O362" s="228" t="s">
        <v>4</v>
      </c>
      <c r="P362" s="200"/>
      <c r="Q362" s="200"/>
      <c r="R362" s="209"/>
      <c r="S362" s="212"/>
    </row>
    <row r="363" spans="1:19">
      <c r="A363" s="205">
        <v>43279</v>
      </c>
      <c r="B363" s="209" t="s">
        <v>294</v>
      </c>
      <c r="C363" s="200" t="s">
        <v>292</v>
      </c>
      <c r="D363" s="201">
        <v>32000</v>
      </c>
      <c r="I363" s="209" t="s">
        <v>291</v>
      </c>
      <c r="J363" s="228"/>
      <c r="L363" s="205">
        <v>43435</v>
      </c>
      <c r="M363" s="285"/>
      <c r="N363" s="228" t="s">
        <v>4</v>
      </c>
      <c r="O363" s="228" t="s">
        <v>4</v>
      </c>
      <c r="P363" s="228"/>
      <c r="Q363" s="228"/>
      <c r="R363" s="583"/>
      <c r="S363" s="707"/>
    </row>
    <row r="364" spans="1:19" ht="15" customHeight="1">
      <c r="A364" s="281">
        <v>43434</v>
      </c>
      <c r="B364" s="254" t="s">
        <v>1119</v>
      </c>
      <c r="C364" s="228" t="s">
        <v>1392</v>
      </c>
      <c r="D364" s="253">
        <v>24014.799999999999</v>
      </c>
      <c r="I364" s="583" t="s">
        <v>1117</v>
      </c>
      <c r="J364" s="228"/>
      <c r="L364" s="278">
        <v>43434</v>
      </c>
      <c r="M364" s="228"/>
      <c r="N364" s="200"/>
      <c r="O364" s="228" t="s">
        <v>4</v>
      </c>
      <c r="P364" s="228"/>
      <c r="Q364" s="228"/>
      <c r="R364" s="344"/>
      <c r="S364" s="228"/>
    </row>
    <row r="365" spans="1:19" ht="15" customHeight="1">
      <c r="A365" s="205">
        <v>43282</v>
      </c>
      <c r="B365" s="200" t="s">
        <v>156</v>
      </c>
      <c r="C365" s="200" t="s">
        <v>497</v>
      </c>
      <c r="D365" s="201">
        <v>-27700</v>
      </c>
      <c r="I365" s="209" t="s">
        <v>280</v>
      </c>
      <c r="J365" s="200"/>
      <c r="L365" s="205">
        <v>43282</v>
      </c>
      <c r="M365" s="282"/>
      <c r="N365" s="200" t="s">
        <v>156</v>
      </c>
      <c r="O365" s="200" t="s">
        <v>156</v>
      </c>
      <c r="P365" s="200"/>
      <c r="Q365" s="200"/>
      <c r="R365" s="209"/>
      <c r="S365" s="212"/>
    </row>
    <row r="366" spans="1:19" ht="15" customHeight="1">
      <c r="A366" s="206">
        <v>43282</v>
      </c>
      <c r="B366" s="203" t="s">
        <v>156</v>
      </c>
      <c r="C366" s="203" t="s">
        <v>500</v>
      </c>
      <c r="D366" s="204">
        <v>-127.7</v>
      </c>
      <c r="I366" s="210" t="s">
        <v>178</v>
      </c>
      <c r="J366" s="203"/>
      <c r="L366" s="206">
        <v>43282</v>
      </c>
      <c r="M366" s="283"/>
      <c r="N366" s="203" t="s">
        <v>156</v>
      </c>
      <c r="O366" s="203" t="s">
        <v>156</v>
      </c>
      <c r="P366" s="203"/>
      <c r="Q366" s="203"/>
      <c r="R366" s="210"/>
      <c r="S366" s="213"/>
    </row>
    <row r="367" spans="1:19">
      <c r="A367" s="281">
        <v>43374</v>
      </c>
      <c r="B367" s="228" t="s">
        <v>126</v>
      </c>
      <c r="C367" s="228" t="s">
        <v>184</v>
      </c>
      <c r="D367" s="253">
        <v>-317</v>
      </c>
      <c r="I367" s="583" t="s">
        <v>180</v>
      </c>
      <c r="J367" s="228"/>
      <c r="L367" s="278">
        <v>43374</v>
      </c>
      <c r="M367" s="228"/>
      <c r="N367" s="200"/>
      <c r="O367" s="228"/>
      <c r="P367" s="228"/>
      <c r="Q367" s="228"/>
      <c r="R367" s="337"/>
      <c r="S367" s="228"/>
    </row>
    <row r="368" spans="1:19">
      <c r="A368" s="280">
        <v>43374</v>
      </c>
      <c r="B368" s="238" t="s">
        <v>126</v>
      </c>
      <c r="C368" s="238" t="s">
        <v>185</v>
      </c>
      <c r="D368" s="249">
        <v>-320</v>
      </c>
      <c r="I368" s="250" t="s">
        <v>180</v>
      </c>
      <c r="J368" s="238"/>
      <c r="L368" s="277">
        <v>43374</v>
      </c>
      <c r="M368" s="238"/>
      <c r="N368" s="200"/>
      <c r="O368" s="238"/>
      <c r="P368" s="238"/>
      <c r="Q368" s="238"/>
      <c r="R368" s="250"/>
      <c r="S368" s="238"/>
    </row>
    <row r="369" spans="1:21">
      <c r="A369" s="281">
        <v>43374</v>
      </c>
      <c r="B369" s="228" t="s">
        <v>126</v>
      </c>
      <c r="C369" s="228" t="s">
        <v>186</v>
      </c>
      <c r="D369" s="253">
        <v>-245</v>
      </c>
      <c r="I369" s="583" t="s">
        <v>180</v>
      </c>
      <c r="J369" s="228"/>
      <c r="L369" s="278">
        <v>43374</v>
      </c>
      <c r="M369" s="228"/>
      <c r="N369" s="200"/>
      <c r="O369" s="228"/>
      <c r="P369" s="228"/>
      <c r="Q369" s="228"/>
      <c r="R369" s="254"/>
      <c r="S369" s="228"/>
    </row>
    <row r="370" spans="1:21">
      <c r="A370" s="281">
        <v>43434</v>
      </c>
      <c r="B370" s="228" t="s">
        <v>136</v>
      </c>
      <c r="C370" s="228" t="s">
        <v>729</v>
      </c>
      <c r="D370" s="253">
        <v>152.07</v>
      </c>
      <c r="I370" s="583" t="s">
        <v>180</v>
      </c>
      <c r="J370" s="228"/>
      <c r="L370" s="278">
        <v>43434</v>
      </c>
      <c r="M370" s="228"/>
      <c r="N370" s="200"/>
      <c r="O370" s="228"/>
      <c r="P370" s="228"/>
      <c r="Q370" s="228"/>
      <c r="R370" s="254"/>
      <c r="S370" s="228"/>
    </row>
    <row r="371" spans="1:21">
      <c r="A371" s="281">
        <v>43435</v>
      </c>
      <c r="B371" s="228" t="s">
        <v>136</v>
      </c>
      <c r="C371" s="228" t="s">
        <v>729</v>
      </c>
      <c r="D371" s="253">
        <v>-152.07</v>
      </c>
      <c r="I371" s="583" t="s">
        <v>180</v>
      </c>
      <c r="J371" s="228"/>
      <c r="L371" s="278">
        <v>43435</v>
      </c>
      <c r="M371" s="228"/>
      <c r="N371" s="200"/>
      <c r="O371" s="228"/>
      <c r="P371" s="228"/>
      <c r="Q371" s="228"/>
      <c r="R371" s="254"/>
      <c r="S371" s="228"/>
    </row>
    <row r="372" spans="1:21" ht="15" customHeight="1">
      <c r="A372" s="205">
        <v>43312</v>
      </c>
      <c r="B372" s="200" t="s">
        <v>156</v>
      </c>
      <c r="C372" s="200" t="s">
        <v>505</v>
      </c>
      <c r="D372" s="201">
        <v>-9135</v>
      </c>
      <c r="I372" s="209" t="s">
        <v>173</v>
      </c>
      <c r="J372" s="200"/>
      <c r="L372" s="205">
        <v>43312</v>
      </c>
      <c r="M372" s="282"/>
      <c r="N372" s="200" t="s">
        <v>156</v>
      </c>
      <c r="O372" s="200" t="s">
        <v>156</v>
      </c>
      <c r="P372" s="200"/>
      <c r="Q372" s="200"/>
      <c r="R372" s="209"/>
      <c r="S372" s="212"/>
    </row>
    <row r="373" spans="1:21" ht="15" customHeight="1">
      <c r="A373" s="206">
        <v>43312</v>
      </c>
      <c r="B373" s="203" t="s">
        <v>156</v>
      </c>
      <c r="C373" s="203" t="s">
        <v>505</v>
      </c>
      <c r="D373" s="204">
        <v>9135</v>
      </c>
      <c r="I373" s="210" t="s">
        <v>173</v>
      </c>
      <c r="J373" s="203"/>
      <c r="L373" s="206">
        <v>43312</v>
      </c>
      <c r="M373" s="283"/>
      <c r="N373" s="203" t="s">
        <v>156</v>
      </c>
      <c r="O373" s="203" t="s">
        <v>156</v>
      </c>
      <c r="P373" s="203"/>
      <c r="Q373" s="203"/>
      <c r="R373" s="210"/>
      <c r="S373" s="213"/>
    </row>
    <row r="374" spans="1:21" ht="15" customHeight="1">
      <c r="A374" s="205">
        <v>43313</v>
      </c>
      <c r="B374" s="200" t="s">
        <v>156</v>
      </c>
      <c r="C374" s="200" t="s">
        <v>505</v>
      </c>
      <c r="D374" s="201">
        <v>9135</v>
      </c>
      <c r="I374" s="209" t="s">
        <v>173</v>
      </c>
      <c r="J374" s="200"/>
      <c r="L374" s="205">
        <v>43313</v>
      </c>
      <c r="M374" s="282"/>
      <c r="N374" s="200" t="s">
        <v>156</v>
      </c>
      <c r="O374" s="200" t="s">
        <v>156</v>
      </c>
      <c r="P374" s="200"/>
      <c r="Q374" s="200"/>
      <c r="R374" s="209"/>
      <c r="S374" s="212"/>
    </row>
    <row r="375" spans="1:21" ht="15" customHeight="1">
      <c r="A375" s="206">
        <v>43313</v>
      </c>
      <c r="B375" s="203" t="s">
        <v>156</v>
      </c>
      <c r="C375" s="203" t="s">
        <v>505</v>
      </c>
      <c r="D375" s="204">
        <v>-9135</v>
      </c>
      <c r="I375" s="210" t="s">
        <v>173</v>
      </c>
      <c r="J375" s="203"/>
      <c r="L375" s="206">
        <v>43313</v>
      </c>
      <c r="M375" s="283"/>
      <c r="N375" s="203" t="s">
        <v>156</v>
      </c>
      <c r="O375" s="203" t="s">
        <v>156</v>
      </c>
      <c r="P375" s="203"/>
      <c r="Q375" s="203"/>
      <c r="R375" s="210"/>
      <c r="S375" s="213"/>
    </row>
    <row r="376" spans="1:21" s="251" customFormat="1">
      <c r="A376" s="255">
        <v>43465</v>
      </c>
      <c r="B376" s="228" t="s">
        <v>156</v>
      </c>
      <c r="C376" s="228" t="s">
        <v>1542</v>
      </c>
      <c r="D376" s="253">
        <v>156</v>
      </c>
      <c r="F376" s="214"/>
      <c r="H376" s="214"/>
      <c r="I376" s="583" t="s">
        <v>180</v>
      </c>
      <c r="J376" s="228"/>
      <c r="K376" s="228"/>
      <c r="L376" s="281">
        <v>43465</v>
      </c>
      <c r="M376" s="285"/>
      <c r="N376" s="228"/>
      <c r="R376" s="228"/>
      <c r="S376" s="228"/>
      <c r="U376" s="228"/>
    </row>
    <row r="377" spans="1:21" ht="15" customHeight="1">
      <c r="A377" s="205">
        <v>43373</v>
      </c>
      <c r="B377" s="200" t="s">
        <v>156</v>
      </c>
      <c r="C377" s="200" t="s">
        <v>510</v>
      </c>
      <c r="D377" s="201">
        <v>6000</v>
      </c>
      <c r="I377" s="209" t="s">
        <v>509</v>
      </c>
      <c r="J377" s="200"/>
      <c r="L377" s="205">
        <v>43373</v>
      </c>
      <c r="M377" s="282"/>
      <c r="N377" s="200" t="s">
        <v>156</v>
      </c>
      <c r="O377" s="200" t="s">
        <v>156</v>
      </c>
      <c r="P377" s="200"/>
      <c r="Q377" s="200"/>
      <c r="R377" s="209"/>
      <c r="S377" s="212"/>
    </row>
    <row r="378" spans="1:21" s="84" customFormat="1">
      <c r="A378" s="711">
        <v>43465</v>
      </c>
      <c r="B378" s="715"/>
      <c r="C378" s="236" t="s">
        <v>1539</v>
      </c>
      <c r="D378" s="713">
        <v>3121.5</v>
      </c>
      <c r="F378" s="262"/>
      <c r="H378" s="262"/>
      <c r="I378" s="714" t="s">
        <v>509</v>
      </c>
      <c r="J378" s="236"/>
      <c r="K378" s="236"/>
      <c r="L378" s="711">
        <v>43465</v>
      </c>
      <c r="M378" s="712"/>
      <c r="N378" s="236"/>
      <c r="R378" s="236"/>
      <c r="S378" s="236"/>
      <c r="U378" s="236"/>
    </row>
    <row r="379" spans="1:21" ht="15" customHeight="1">
      <c r="A379" s="206">
        <v>43312</v>
      </c>
      <c r="B379" s="203" t="s">
        <v>156</v>
      </c>
      <c r="C379" s="203" t="s">
        <v>527</v>
      </c>
      <c r="D379" s="204">
        <v>15.22</v>
      </c>
      <c r="I379" s="210" t="s">
        <v>297</v>
      </c>
      <c r="J379" s="203"/>
      <c r="L379" s="206">
        <v>43312</v>
      </c>
      <c r="M379" s="283"/>
      <c r="N379" s="203" t="s">
        <v>156</v>
      </c>
      <c r="O379" s="203" t="s">
        <v>156</v>
      </c>
      <c r="P379" s="203"/>
      <c r="Q379" s="203"/>
      <c r="R379" s="210"/>
      <c r="S379" s="213"/>
    </row>
    <row r="380" spans="1:21" ht="15" customHeight="1">
      <c r="A380" s="205">
        <v>43313</v>
      </c>
      <c r="B380" s="200" t="s">
        <v>156</v>
      </c>
      <c r="C380" s="200" t="s">
        <v>527</v>
      </c>
      <c r="D380" s="201">
        <v>-15.22</v>
      </c>
      <c r="I380" s="209" t="s">
        <v>297</v>
      </c>
      <c r="J380" s="200"/>
      <c r="L380" s="205">
        <v>43313</v>
      </c>
      <c r="M380" s="282"/>
      <c r="N380" s="200" t="s">
        <v>156</v>
      </c>
      <c r="O380" s="200" t="s">
        <v>156</v>
      </c>
      <c r="P380" s="200"/>
      <c r="Q380" s="200"/>
      <c r="R380" s="209"/>
      <c r="S380" s="212"/>
    </row>
    <row r="381" spans="1:21" ht="15" customHeight="1">
      <c r="A381" s="206">
        <v>43343</v>
      </c>
      <c r="B381" s="203" t="s">
        <v>156</v>
      </c>
      <c r="C381" s="203" t="s">
        <v>531</v>
      </c>
      <c r="D381" s="204">
        <v>37.36</v>
      </c>
      <c r="I381" s="210" t="s">
        <v>180</v>
      </c>
      <c r="J381" s="203"/>
      <c r="L381" s="206">
        <v>43343</v>
      </c>
      <c r="M381" s="283"/>
      <c r="N381" s="203" t="s">
        <v>156</v>
      </c>
      <c r="O381" s="203" t="s">
        <v>156</v>
      </c>
      <c r="P381" s="203"/>
      <c r="Q381" s="203"/>
      <c r="R381" s="210"/>
      <c r="S381" s="213"/>
    </row>
    <row r="382" spans="1:21" ht="15" customHeight="1">
      <c r="A382" s="205">
        <v>43343</v>
      </c>
      <c r="B382" s="200" t="s">
        <v>156</v>
      </c>
      <c r="C382" s="200" t="s">
        <v>533</v>
      </c>
      <c r="D382" s="201">
        <v>5.46</v>
      </c>
      <c r="I382" s="209" t="s">
        <v>412</v>
      </c>
      <c r="J382" s="200"/>
      <c r="L382" s="205">
        <v>43343</v>
      </c>
      <c r="M382" s="282"/>
      <c r="N382" s="200" t="s">
        <v>156</v>
      </c>
      <c r="O382" s="200" t="s">
        <v>156</v>
      </c>
      <c r="P382" s="200"/>
      <c r="Q382" s="200"/>
      <c r="R382" s="209"/>
      <c r="S382" s="212"/>
    </row>
    <row r="383" spans="1:21" ht="15" customHeight="1">
      <c r="A383" s="206">
        <v>43343</v>
      </c>
      <c r="B383" s="203" t="s">
        <v>156</v>
      </c>
      <c r="C383" s="203" t="s">
        <v>535</v>
      </c>
      <c r="D383" s="204">
        <v>100</v>
      </c>
      <c r="I383" s="210" t="s">
        <v>534</v>
      </c>
      <c r="J383" s="203"/>
      <c r="L383" s="206">
        <v>43343</v>
      </c>
      <c r="M383" s="283"/>
      <c r="N383" s="203" t="s">
        <v>156</v>
      </c>
      <c r="O383" s="203" t="s">
        <v>156</v>
      </c>
      <c r="P383" s="203"/>
      <c r="Q383" s="203"/>
      <c r="R383" s="210"/>
      <c r="S383" s="213"/>
    </row>
    <row r="384" spans="1:21" ht="15" customHeight="1">
      <c r="A384" s="205">
        <v>43343</v>
      </c>
      <c r="B384" s="200" t="s">
        <v>156</v>
      </c>
      <c r="C384" s="200" t="s">
        <v>536</v>
      </c>
      <c r="D384" s="201">
        <v>12.61</v>
      </c>
      <c r="I384" s="209" t="s">
        <v>302</v>
      </c>
      <c r="J384" s="200"/>
      <c r="L384" s="205">
        <v>43343</v>
      </c>
      <c r="M384" s="282"/>
      <c r="N384" s="200" t="s">
        <v>156</v>
      </c>
      <c r="O384" s="200" t="s">
        <v>156</v>
      </c>
      <c r="P384" s="200"/>
      <c r="Q384" s="200"/>
      <c r="R384" s="209"/>
      <c r="S384" s="212"/>
    </row>
    <row r="385" spans="1:19" ht="15" customHeight="1">
      <c r="A385" s="206">
        <v>43343</v>
      </c>
      <c r="B385" s="203" t="s">
        <v>156</v>
      </c>
      <c r="C385" s="203" t="s">
        <v>536</v>
      </c>
      <c r="D385" s="204">
        <v>24.26</v>
      </c>
      <c r="I385" s="210" t="s">
        <v>302</v>
      </c>
      <c r="J385" s="203"/>
      <c r="L385" s="206">
        <v>43343</v>
      </c>
      <c r="M385" s="283"/>
      <c r="N385" s="203" t="s">
        <v>156</v>
      </c>
      <c r="O385" s="203" t="s">
        <v>156</v>
      </c>
      <c r="P385" s="203"/>
      <c r="Q385" s="203"/>
      <c r="R385" s="210"/>
      <c r="S385" s="213"/>
    </row>
    <row r="386" spans="1:19" ht="15" customHeight="1">
      <c r="A386" s="205">
        <v>43343</v>
      </c>
      <c r="B386" s="200" t="s">
        <v>156</v>
      </c>
      <c r="C386" s="200" t="s">
        <v>536</v>
      </c>
      <c r="D386" s="201">
        <v>74.09</v>
      </c>
      <c r="I386" s="209" t="s">
        <v>302</v>
      </c>
      <c r="J386" s="200"/>
      <c r="L386" s="205">
        <v>43343</v>
      </c>
      <c r="M386" s="282"/>
      <c r="N386" s="200" t="s">
        <v>156</v>
      </c>
      <c r="O386" s="200" t="s">
        <v>156</v>
      </c>
      <c r="P386" s="200"/>
      <c r="Q386" s="200"/>
      <c r="R386" s="209"/>
      <c r="S386" s="212"/>
    </row>
    <row r="387" spans="1:19" ht="15" customHeight="1">
      <c r="A387" s="206">
        <v>43343</v>
      </c>
      <c r="B387" s="203" t="s">
        <v>156</v>
      </c>
      <c r="C387" s="203" t="s">
        <v>537</v>
      </c>
      <c r="D387" s="204">
        <v>59.13</v>
      </c>
      <c r="I387" s="210" t="s">
        <v>245</v>
      </c>
      <c r="J387" s="203"/>
      <c r="L387" s="206">
        <v>43343</v>
      </c>
      <c r="M387" s="283"/>
      <c r="N387" s="203" t="s">
        <v>156</v>
      </c>
      <c r="O387" s="203" t="s">
        <v>156</v>
      </c>
      <c r="P387" s="203"/>
      <c r="Q387" s="203"/>
      <c r="R387" s="210"/>
      <c r="S387" s="213"/>
    </row>
    <row r="388" spans="1:19" ht="15" customHeight="1">
      <c r="A388" s="205">
        <v>43343</v>
      </c>
      <c r="B388" s="200" t="s">
        <v>156</v>
      </c>
      <c r="C388" s="200" t="s">
        <v>538</v>
      </c>
      <c r="D388" s="201">
        <v>7.3</v>
      </c>
      <c r="I388" s="209" t="s">
        <v>180</v>
      </c>
      <c r="J388" s="200"/>
      <c r="L388" s="205">
        <v>43343</v>
      </c>
      <c r="M388" s="282"/>
      <c r="N388" s="200" t="s">
        <v>156</v>
      </c>
      <c r="O388" s="200" t="s">
        <v>156</v>
      </c>
      <c r="P388" s="200"/>
      <c r="Q388" s="200"/>
      <c r="R388" s="209"/>
      <c r="S388" s="212"/>
    </row>
    <row r="389" spans="1:19" ht="15" customHeight="1">
      <c r="A389" s="206">
        <v>43343</v>
      </c>
      <c r="B389" s="203" t="s">
        <v>156</v>
      </c>
      <c r="C389" s="203" t="s">
        <v>533</v>
      </c>
      <c r="D389" s="204">
        <v>5.46</v>
      </c>
      <c r="I389" s="210" t="s">
        <v>412</v>
      </c>
      <c r="J389" s="203"/>
      <c r="L389" s="206">
        <v>43343</v>
      </c>
      <c r="M389" s="283"/>
      <c r="N389" s="203" t="s">
        <v>156</v>
      </c>
      <c r="O389" s="203" t="s">
        <v>156</v>
      </c>
      <c r="P389" s="203"/>
      <c r="Q389" s="203"/>
      <c r="R389" s="210"/>
      <c r="S389" s="213"/>
    </row>
    <row r="390" spans="1:19" ht="15" customHeight="1">
      <c r="A390" s="205">
        <v>43343</v>
      </c>
      <c r="B390" s="200" t="s">
        <v>156</v>
      </c>
      <c r="C390" s="200" t="s">
        <v>535</v>
      </c>
      <c r="D390" s="201">
        <v>104.35</v>
      </c>
      <c r="I390" s="209" t="s">
        <v>440</v>
      </c>
      <c r="J390" s="200"/>
      <c r="L390" s="205">
        <v>43343</v>
      </c>
      <c r="M390" s="282"/>
      <c r="N390" s="200" t="s">
        <v>156</v>
      </c>
      <c r="O390" s="200" t="s">
        <v>156</v>
      </c>
      <c r="P390" s="200"/>
      <c r="Q390" s="200"/>
      <c r="R390" s="209"/>
      <c r="S390" s="212"/>
    </row>
    <row r="391" spans="1:19" ht="15" customHeight="1">
      <c r="A391" s="206">
        <v>43344</v>
      </c>
      <c r="B391" s="203" t="s">
        <v>156</v>
      </c>
      <c r="C391" s="203" t="s">
        <v>531</v>
      </c>
      <c r="D391" s="204">
        <v>-37.36</v>
      </c>
      <c r="I391" s="210" t="s">
        <v>180</v>
      </c>
      <c r="J391" s="203"/>
      <c r="L391" s="206">
        <v>43344</v>
      </c>
      <c r="M391" s="283"/>
      <c r="N391" s="203" t="s">
        <v>156</v>
      </c>
      <c r="O391" s="203" t="s">
        <v>156</v>
      </c>
      <c r="P391" s="203"/>
      <c r="Q391" s="203"/>
      <c r="R391" s="210"/>
      <c r="S391" s="213"/>
    </row>
    <row r="392" spans="1:19" ht="15" customHeight="1">
      <c r="A392" s="205">
        <v>43344</v>
      </c>
      <c r="B392" s="200" t="s">
        <v>156</v>
      </c>
      <c r="C392" s="200" t="s">
        <v>533</v>
      </c>
      <c r="D392" s="201">
        <v>-5.46</v>
      </c>
      <c r="I392" s="209" t="s">
        <v>412</v>
      </c>
      <c r="J392" s="200"/>
      <c r="L392" s="205">
        <v>43344</v>
      </c>
      <c r="M392" s="282"/>
      <c r="N392" s="200" t="s">
        <v>156</v>
      </c>
      <c r="O392" s="200" t="s">
        <v>156</v>
      </c>
      <c r="P392" s="200"/>
      <c r="Q392" s="200"/>
      <c r="R392" s="209"/>
      <c r="S392" s="212"/>
    </row>
    <row r="393" spans="1:19" ht="15" customHeight="1">
      <c r="A393" s="206">
        <v>43344</v>
      </c>
      <c r="B393" s="203" t="s">
        <v>156</v>
      </c>
      <c r="C393" s="203" t="s">
        <v>535</v>
      </c>
      <c r="D393" s="204">
        <v>-100</v>
      </c>
      <c r="I393" s="210" t="s">
        <v>534</v>
      </c>
      <c r="J393" s="203"/>
      <c r="L393" s="206">
        <v>43344</v>
      </c>
      <c r="M393" s="283"/>
      <c r="N393" s="203" t="s">
        <v>156</v>
      </c>
      <c r="O393" s="203" t="s">
        <v>156</v>
      </c>
      <c r="P393" s="203"/>
      <c r="Q393" s="203"/>
      <c r="R393" s="210"/>
      <c r="S393" s="213"/>
    </row>
    <row r="394" spans="1:19" ht="15" customHeight="1">
      <c r="A394" s="205">
        <v>43344</v>
      </c>
      <c r="B394" s="200" t="s">
        <v>156</v>
      </c>
      <c r="C394" s="200" t="s">
        <v>536</v>
      </c>
      <c r="D394" s="201">
        <v>-12.61</v>
      </c>
      <c r="I394" s="209" t="s">
        <v>302</v>
      </c>
      <c r="J394" s="200"/>
      <c r="L394" s="205">
        <v>43344</v>
      </c>
      <c r="M394" s="282"/>
      <c r="N394" s="200" t="s">
        <v>156</v>
      </c>
      <c r="O394" s="200" t="s">
        <v>156</v>
      </c>
      <c r="P394" s="200"/>
      <c r="Q394" s="200"/>
      <c r="R394" s="209"/>
      <c r="S394" s="212"/>
    </row>
    <row r="395" spans="1:19" ht="15" customHeight="1">
      <c r="A395" s="206">
        <v>43344</v>
      </c>
      <c r="B395" s="203" t="s">
        <v>156</v>
      </c>
      <c r="C395" s="203" t="s">
        <v>536</v>
      </c>
      <c r="D395" s="204">
        <v>-24.26</v>
      </c>
      <c r="I395" s="210" t="s">
        <v>302</v>
      </c>
      <c r="J395" s="203"/>
      <c r="L395" s="206">
        <v>43344</v>
      </c>
      <c r="M395" s="283"/>
      <c r="N395" s="203" t="s">
        <v>156</v>
      </c>
      <c r="O395" s="203" t="s">
        <v>156</v>
      </c>
      <c r="P395" s="203"/>
      <c r="Q395" s="203"/>
      <c r="R395" s="210"/>
      <c r="S395" s="213"/>
    </row>
    <row r="396" spans="1:19" ht="15" customHeight="1">
      <c r="A396" s="205">
        <v>43344</v>
      </c>
      <c r="B396" s="200" t="s">
        <v>156</v>
      </c>
      <c r="C396" s="200" t="s">
        <v>536</v>
      </c>
      <c r="D396" s="201">
        <v>-74.09</v>
      </c>
      <c r="I396" s="209" t="s">
        <v>302</v>
      </c>
      <c r="J396" s="200"/>
      <c r="L396" s="205">
        <v>43344</v>
      </c>
      <c r="M396" s="282"/>
      <c r="N396" s="200" t="s">
        <v>156</v>
      </c>
      <c r="O396" s="200" t="s">
        <v>156</v>
      </c>
      <c r="P396" s="200"/>
      <c r="Q396" s="200"/>
      <c r="R396" s="209"/>
      <c r="S396" s="212"/>
    </row>
    <row r="397" spans="1:19" ht="15" customHeight="1">
      <c r="A397" s="206">
        <v>43344</v>
      </c>
      <c r="B397" s="203" t="s">
        <v>156</v>
      </c>
      <c r="C397" s="203" t="s">
        <v>537</v>
      </c>
      <c r="D397" s="204">
        <v>-59.13</v>
      </c>
      <c r="I397" s="210" t="s">
        <v>245</v>
      </c>
      <c r="J397" s="203"/>
      <c r="L397" s="206">
        <v>43344</v>
      </c>
      <c r="M397" s="283"/>
      <c r="N397" s="203" t="s">
        <v>156</v>
      </c>
      <c r="O397" s="203" t="s">
        <v>156</v>
      </c>
      <c r="P397" s="203"/>
      <c r="Q397" s="203"/>
      <c r="R397" s="210"/>
      <c r="S397" s="213"/>
    </row>
    <row r="398" spans="1:19" ht="15" customHeight="1">
      <c r="A398" s="205">
        <v>43344</v>
      </c>
      <c r="B398" s="200" t="s">
        <v>156</v>
      </c>
      <c r="C398" s="200" t="s">
        <v>538</v>
      </c>
      <c r="D398" s="201">
        <v>-7.3</v>
      </c>
      <c r="I398" s="209" t="s">
        <v>180</v>
      </c>
      <c r="J398" s="200"/>
      <c r="L398" s="205">
        <v>43344</v>
      </c>
      <c r="M398" s="282"/>
      <c r="N398" s="200" t="s">
        <v>156</v>
      </c>
      <c r="O398" s="200" t="s">
        <v>156</v>
      </c>
      <c r="P398" s="200"/>
      <c r="Q398" s="200"/>
      <c r="R398" s="209"/>
      <c r="S398" s="212"/>
    </row>
    <row r="399" spans="1:19" ht="15" customHeight="1">
      <c r="A399" s="206">
        <v>43344</v>
      </c>
      <c r="B399" s="203" t="s">
        <v>156</v>
      </c>
      <c r="C399" s="203" t="s">
        <v>533</v>
      </c>
      <c r="D399" s="204">
        <v>-5.46</v>
      </c>
      <c r="I399" s="210" t="s">
        <v>412</v>
      </c>
      <c r="J399" s="203"/>
      <c r="L399" s="206">
        <v>43344</v>
      </c>
      <c r="M399" s="283"/>
      <c r="N399" s="203" t="s">
        <v>156</v>
      </c>
      <c r="O399" s="203" t="s">
        <v>156</v>
      </c>
      <c r="P399" s="203"/>
      <c r="Q399" s="203"/>
      <c r="R399" s="210"/>
      <c r="S399" s="213"/>
    </row>
    <row r="400" spans="1:19" ht="15" customHeight="1">
      <c r="A400" s="205">
        <v>43344</v>
      </c>
      <c r="B400" s="200" t="s">
        <v>156</v>
      </c>
      <c r="C400" s="200" t="s">
        <v>535</v>
      </c>
      <c r="D400" s="201">
        <v>-104.35</v>
      </c>
      <c r="I400" s="209" t="s">
        <v>440</v>
      </c>
      <c r="J400" s="200"/>
      <c r="L400" s="205">
        <v>43344</v>
      </c>
      <c r="M400" s="282"/>
      <c r="N400" s="200" t="s">
        <v>156</v>
      </c>
      <c r="O400" s="200" t="s">
        <v>156</v>
      </c>
      <c r="P400" s="200"/>
      <c r="Q400" s="200"/>
      <c r="R400" s="209"/>
      <c r="S400" s="212"/>
    </row>
    <row r="401" spans="1:19" ht="15" customHeight="1">
      <c r="A401" s="206">
        <v>43373</v>
      </c>
      <c r="B401" s="203" t="s">
        <v>156</v>
      </c>
      <c r="C401" s="203" t="s">
        <v>541</v>
      </c>
      <c r="D401" s="204">
        <v>8.49</v>
      </c>
      <c r="I401" s="210" t="s">
        <v>362</v>
      </c>
      <c r="J401" s="203"/>
      <c r="L401" s="206">
        <v>43373</v>
      </c>
      <c r="M401" s="283"/>
      <c r="N401" s="203" t="s">
        <v>156</v>
      </c>
      <c r="O401" s="203" t="s">
        <v>156</v>
      </c>
      <c r="P401" s="203"/>
      <c r="Q401" s="203"/>
      <c r="R401" s="210"/>
      <c r="S401" s="213"/>
    </row>
    <row r="402" spans="1:19" ht="15" customHeight="1">
      <c r="A402" s="205">
        <v>43373</v>
      </c>
      <c r="B402" s="200" t="s">
        <v>156</v>
      </c>
      <c r="C402" s="200" t="s">
        <v>543</v>
      </c>
      <c r="D402" s="201">
        <v>14.61</v>
      </c>
      <c r="I402" s="209" t="s">
        <v>302</v>
      </c>
      <c r="J402" s="200"/>
      <c r="L402" s="205">
        <v>43373</v>
      </c>
      <c r="M402" s="282"/>
      <c r="N402" s="200" t="s">
        <v>156</v>
      </c>
      <c r="O402" s="200" t="s">
        <v>156</v>
      </c>
      <c r="P402" s="200"/>
      <c r="Q402" s="200"/>
      <c r="R402" s="209"/>
      <c r="S402" s="212"/>
    </row>
    <row r="403" spans="1:19" ht="15" customHeight="1">
      <c r="A403" s="206">
        <v>43373</v>
      </c>
      <c r="B403" s="203" t="s">
        <v>156</v>
      </c>
      <c r="C403" s="203" t="s">
        <v>543</v>
      </c>
      <c r="D403" s="204">
        <v>74.78</v>
      </c>
      <c r="I403" s="210" t="s">
        <v>302</v>
      </c>
      <c r="J403" s="203"/>
      <c r="L403" s="206">
        <v>43373</v>
      </c>
      <c r="M403" s="283"/>
      <c r="N403" s="203" t="s">
        <v>156</v>
      </c>
      <c r="O403" s="203" t="s">
        <v>156</v>
      </c>
      <c r="P403" s="203"/>
      <c r="Q403" s="203"/>
      <c r="R403" s="210"/>
      <c r="S403" s="213"/>
    </row>
    <row r="404" spans="1:19" ht="15" customHeight="1">
      <c r="A404" s="205">
        <v>43373</v>
      </c>
      <c r="B404" s="200" t="s">
        <v>156</v>
      </c>
      <c r="C404" s="200" t="s">
        <v>544</v>
      </c>
      <c r="D404" s="201">
        <v>29.57</v>
      </c>
      <c r="I404" s="209" t="s">
        <v>245</v>
      </c>
      <c r="J404" s="200"/>
      <c r="L404" s="205">
        <v>43373</v>
      </c>
      <c r="M404" s="282"/>
      <c r="N404" s="200" t="s">
        <v>156</v>
      </c>
      <c r="O404" s="200" t="s">
        <v>156</v>
      </c>
      <c r="P404" s="200"/>
      <c r="Q404" s="200"/>
      <c r="R404" s="209"/>
      <c r="S404" s="212"/>
    </row>
    <row r="405" spans="1:19">
      <c r="A405" s="280">
        <v>43374</v>
      </c>
      <c r="B405" s="238" t="s">
        <v>156</v>
      </c>
      <c r="C405" s="238" t="s">
        <v>543</v>
      </c>
      <c r="D405" s="249">
        <v>-14.61</v>
      </c>
      <c r="I405" s="250" t="s">
        <v>302</v>
      </c>
      <c r="J405" s="238"/>
      <c r="L405" s="277">
        <v>43374</v>
      </c>
      <c r="M405" s="238"/>
      <c r="N405" s="200"/>
      <c r="O405" s="238"/>
      <c r="P405" s="238"/>
      <c r="Q405" s="238"/>
      <c r="R405" s="250"/>
      <c r="S405" s="238"/>
    </row>
    <row r="406" spans="1:19">
      <c r="A406" s="281">
        <v>43374</v>
      </c>
      <c r="B406" s="228" t="s">
        <v>156</v>
      </c>
      <c r="C406" s="228" t="s">
        <v>543</v>
      </c>
      <c r="D406" s="253">
        <v>-74.78</v>
      </c>
      <c r="I406" s="583" t="s">
        <v>302</v>
      </c>
      <c r="J406" s="228"/>
      <c r="L406" s="278">
        <v>43374</v>
      </c>
      <c r="M406" s="228"/>
      <c r="N406" s="200"/>
      <c r="O406" s="228"/>
      <c r="P406" s="228"/>
      <c r="Q406" s="228"/>
      <c r="R406" s="254"/>
      <c r="S406" s="228"/>
    </row>
    <row r="407" spans="1:19">
      <c r="A407" s="281">
        <v>43374</v>
      </c>
      <c r="B407" s="228" t="s">
        <v>156</v>
      </c>
      <c r="C407" s="228" t="s">
        <v>544</v>
      </c>
      <c r="D407" s="253">
        <v>-29.57</v>
      </c>
      <c r="I407" s="583" t="s">
        <v>245</v>
      </c>
      <c r="J407" s="228"/>
      <c r="L407" s="278">
        <v>43374</v>
      </c>
      <c r="M407" s="228"/>
      <c r="N407" s="200"/>
      <c r="O407" s="228"/>
      <c r="P407" s="228"/>
      <c r="Q407" s="228"/>
      <c r="R407" s="254"/>
      <c r="S407" s="228"/>
    </row>
    <row r="408" spans="1:19">
      <c r="A408" s="281">
        <v>43374</v>
      </c>
      <c r="B408" s="228" t="s">
        <v>156</v>
      </c>
      <c r="C408" s="228" t="s">
        <v>541</v>
      </c>
      <c r="D408" s="253">
        <v>-8.49</v>
      </c>
      <c r="I408" s="583" t="s">
        <v>362</v>
      </c>
      <c r="J408" s="228"/>
      <c r="L408" s="278">
        <v>43374</v>
      </c>
      <c r="M408" s="228"/>
      <c r="N408" s="200"/>
      <c r="O408" s="228" t="s">
        <v>156</v>
      </c>
      <c r="P408" s="228"/>
      <c r="Q408" s="228"/>
      <c r="R408" s="254"/>
      <c r="S408" s="228"/>
    </row>
    <row r="409" spans="1:19">
      <c r="A409" s="281">
        <v>43404</v>
      </c>
      <c r="B409" s="228" t="s">
        <v>156</v>
      </c>
      <c r="C409" s="228" t="s">
        <v>897</v>
      </c>
      <c r="D409" s="253">
        <v>18.34</v>
      </c>
      <c r="I409" s="583" t="s">
        <v>245</v>
      </c>
      <c r="J409" s="228"/>
      <c r="L409" s="278">
        <v>43404</v>
      </c>
      <c r="M409" s="228"/>
      <c r="N409" s="200"/>
      <c r="O409" s="228" t="s">
        <v>156</v>
      </c>
      <c r="P409" s="228"/>
      <c r="Q409" s="228"/>
      <c r="R409" s="254"/>
      <c r="S409" s="228"/>
    </row>
    <row r="410" spans="1:19">
      <c r="A410" s="280">
        <v>43404</v>
      </c>
      <c r="B410" s="238" t="s">
        <v>156</v>
      </c>
      <c r="C410" s="238" t="s">
        <v>899</v>
      </c>
      <c r="D410" s="249">
        <v>29.57</v>
      </c>
      <c r="I410" s="250" t="s">
        <v>245</v>
      </c>
      <c r="J410" s="238"/>
      <c r="L410" s="277">
        <v>43404</v>
      </c>
      <c r="M410" s="238"/>
      <c r="N410" s="200"/>
      <c r="O410" s="238" t="s">
        <v>156</v>
      </c>
      <c r="P410" s="238"/>
      <c r="Q410" s="238"/>
      <c r="R410" s="250"/>
      <c r="S410" s="238"/>
    </row>
    <row r="411" spans="1:19">
      <c r="A411" s="281">
        <v>43405</v>
      </c>
      <c r="B411" s="228" t="s">
        <v>156</v>
      </c>
      <c r="C411" s="228" t="s">
        <v>897</v>
      </c>
      <c r="D411" s="253">
        <v>-18.34</v>
      </c>
      <c r="I411" s="583" t="s">
        <v>245</v>
      </c>
      <c r="J411" s="228"/>
      <c r="L411" s="278">
        <v>43405</v>
      </c>
      <c r="M411" s="228"/>
      <c r="N411" s="200"/>
      <c r="O411" s="228" t="s">
        <v>156</v>
      </c>
      <c r="P411" s="228"/>
      <c r="Q411" s="228"/>
      <c r="R411" s="254"/>
      <c r="S411" s="228"/>
    </row>
    <row r="412" spans="1:19">
      <c r="A412" s="280">
        <v>43405</v>
      </c>
      <c r="B412" s="238" t="s">
        <v>156</v>
      </c>
      <c r="C412" s="238" t="s">
        <v>899</v>
      </c>
      <c r="D412" s="249">
        <v>-29.57</v>
      </c>
      <c r="I412" s="250" t="s">
        <v>245</v>
      </c>
      <c r="J412" s="238"/>
      <c r="L412" s="277">
        <v>43405</v>
      </c>
      <c r="M412" s="238"/>
      <c r="N412" s="200"/>
      <c r="O412" s="238" t="s">
        <v>156</v>
      </c>
      <c r="P412" s="238"/>
      <c r="Q412" s="238"/>
      <c r="R412" s="250"/>
      <c r="S412" s="238"/>
    </row>
    <row r="413" spans="1:19">
      <c r="A413" s="280">
        <v>43434</v>
      </c>
      <c r="B413" s="238" t="s">
        <v>156</v>
      </c>
      <c r="C413" s="238" t="s">
        <v>698</v>
      </c>
      <c r="D413" s="249">
        <v>7.83</v>
      </c>
      <c r="I413" s="250" t="s">
        <v>297</v>
      </c>
      <c r="J413" s="238"/>
      <c r="L413" s="277">
        <v>43434</v>
      </c>
      <c r="M413" s="238"/>
      <c r="N413" s="200"/>
      <c r="O413" s="238" t="s">
        <v>156</v>
      </c>
      <c r="P413" s="238"/>
      <c r="Q413" s="238"/>
      <c r="R413" s="250"/>
      <c r="S413" s="238"/>
    </row>
    <row r="414" spans="1:19">
      <c r="A414" s="280">
        <v>43434</v>
      </c>
      <c r="B414" s="238" t="s">
        <v>156</v>
      </c>
      <c r="C414" s="238" t="s">
        <v>730</v>
      </c>
      <c r="D414" s="249">
        <v>3.47</v>
      </c>
      <c r="I414" s="250" t="s">
        <v>180</v>
      </c>
      <c r="J414" s="238"/>
      <c r="L414" s="277">
        <v>43434</v>
      </c>
      <c r="M414" s="238"/>
      <c r="N414" s="200"/>
      <c r="O414" s="238" t="s">
        <v>156</v>
      </c>
      <c r="P414" s="238"/>
      <c r="Q414" s="238"/>
      <c r="R414" s="250"/>
      <c r="S414" s="238"/>
    </row>
    <row r="415" spans="1:19">
      <c r="A415" s="281">
        <v>43434</v>
      </c>
      <c r="B415" s="228" t="s">
        <v>156</v>
      </c>
      <c r="C415" s="228" t="s">
        <v>865</v>
      </c>
      <c r="D415" s="253">
        <v>9.83</v>
      </c>
      <c r="I415" s="583" t="s">
        <v>302</v>
      </c>
      <c r="J415" s="228"/>
      <c r="L415" s="278">
        <v>43434</v>
      </c>
      <c r="M415" s="228"/>
      <c r="N415" s="200"/>
      <c r="O415" s="228" t="s">
        <v>156</v>
      </c>
      <c r="P415" s="228"/>
      <c r="Q415" s="228"/>
      <c r="R415" s="254"/>
      <c r="S415" s="228"/>
    </row>
    <row r="416" spans="1:19">
      <c r="A416" s="280">
        <v>43434</v>
      </c>
      <c r="B416" s="238" t="s">
        <v>156</v>
      </c>
      <c r="C416" s="238" t="s">
        <v>865</v>
      </c>
      <c r="D416" s="249">
        <v>76.7</v>
      </c>
      <c r="I416" s="250" t="s">
        <v>302</v>
      </c>
      <c r="J416" s="238"/>
      <c r="L416" s="277">
        <v>43434</v>
      </c>
      <c r="M416" s="238"/>
      <c r="N416" s="200"/>
      <c r="O416" s="238" t="s">
        <v>156</v>
      </c>
      <c r="P416" s="238"/>
      <c r="Q416" s="238"/>
      <c r="R416" s="250"/>
      <c r="S416" s="238"/>
    </row>
    <row r="417" spans="1:19">
      <c r="A417" s="281">
        <v>43434</v>
      </c>
      <c r="B417" s="228" t="s">
        <v>156</v>
      </c>
      <c r="C417" s="228" t="s">
        <v>866</v>
      </c>
      <c r="D417" s="253">
        <v>11.57</v>
      </c>
      <c r="I417" s="583" t="s">
        <v>302</v>
      </c>
      <c r="J417" s="228"/>
      <c r="L417" s="278">
        <v>43434</v>
      </c>
      <c r="M417" s="228"/>
      <c r="N417" s="200"/>
      <c r="O417" s="228" t="s">
        <v>156</v>
      </c>
      <c r="P417" s="228"/>
      <c r="Q417" s="228"/>
      <c r="R417" s="254"/>
      <c r="S417" s="228"/>
    </row>
    <row r="418" spans="1:19">
      <c r="A418" s="280">
        <v>43434</v>
      </c>
      <c r="B418" s="238" t="s">
        <v>156</v>
      </c>
      <c r="C418" s="238" t="s">
        <v>866</v>
      </c>
      <c r="D418" s="249">
        <v>14</v>
      </c>
      <c r="I418" s="250" t="s">
        <v>302</v>
      </c>
      <c r="J418" s="238"/>
      <c r="L418" s="277">
        <v>43434</v>
      </c>
      <c r="M418" s="238"/>
      <c r="N418" s="200"/>
      <c r="O418" s="238" t="s">
        <v>156</v>
      </c>
      <c r="P418" s="238"/>
      <c r="Q418" s="238"/>
      <c r="R418" s="250"/>
      <c r="S418" s="238"/>
    </row>
    <row r="419" spans="1:19">
      <c r="A419" s="281">
        <v>43434</v>
      </c>
      <c r="B419" s="228" t="s">
        <v>156</v>
      </c>
      <c r="C419" s="228" t="s">
        <v>867</v>
      </c>
      <c r="D419" s="253">
        <v>73.040000000000006</v>
      </c>
      <c r="I419" s="583" t="s">
        <v>302</v>
      </c>
      <c r="J419" s="228"/>
      <c r="L419" s="278">
        <v>43434</v>
      </c>
      <c r="M419" s="228"/>
      <c r="N419" s="200"/>
      <c r="O419" s="228" t="s">
        <v>156</v>
      </c>
      <c r="P419" s="228"/>
      <c r="Q419" s="228"/>
      <c r="R419" s="254"/>
      <c r="S419" s="228"/>
    </row>
    <row r="420" spans="1:19">
      <c r="A420" s="281">
        <v>43434</v>
      </c>
      <c r="B420" s="228" t="s">
        <v>156</v>
      </c>
      <c r="C420" s="228" t="s">
        <v>867</v>
      </c>
      <c r="D420" s="253">
        <v>100.87</v>
      </c>
      <c r="I420" s="583" t="s">
        <v>245</v>
      </c>
      <c r="J420" s="228"/>
      <c r="L420" s="278">
        <v>43434</v>
      </c>
      <c r="M420" s="228"/>
      <c r="N420" s="200"/>
      <c r="O420" s="228" t="s">
        <v>156</v>
      </c>
      <c r="P420" s="228"/>
      <c r="Q420" s="228"/>
      <c r="R420" s="254"/>
      <c r="S420" s="228"/>
    </row>
    <row r="421" spans="1:19">
      <c r="A421" s="280">
        <v>43434</v>
      </c>
      <c r="B421" s="238" t="s">
        <v>156</v>
      </c>
      <c r="C421" s="238" t="s">
        <v>909</v>
      </c>
      <c r="D421" s="249">
        <v>6.61</v>
      </c>
      <c r="I421" s="250" t="s">
        <v>245</v>
      </c>
      <c r="J421" s="238"/>
      <c r="L421" s="277">
        <v>43434</v>
      </c>
      <c r="M421" s="238"/>
      <c r="N421" s="200"/>
      <c r="O421" s="238" t="s">
        <v>156</v>
      </c>
      <c r="P421" s="238"/>
      <c r="Q421" s="238"/>
      <c r="R421" s="250"/>
      <c r="S421" s="238"/>
    </row>
    <row r="422" spans="1:19">
      <c r="A422" s="281">
        <v>43434</v>
      </c>
      <c r="B422" s="228" t="s">
        <v>156</v>
      </c>
      <c r="C422" s="228" t="s">
        <v>944</v>
      </c>
      <c r="D422" s="253">
        <v>4.3499999999999996</v>
      </c>
      <c r="I422" s="583" t="s">
        <v>247</v>
      </c>
      <c r="J422" s="228"/>
      <c r="L422" s="278">
        <v>43434</v>
      </c>
      <c r="M422" s="228"/>
      <c r="N422" s="200"/>
      <c r="O422" s="228" t="s">
        <v>156</v>
      </c>
      <c r="P422" s="228"/>
      <c r="Q422" s="228"/>
      <c r="R422" s="254"/>
      <c r="S422" s="228"/>
    </row>
    <row r="423" spans="1:19">
      <c r="A423" s="280">
        <v>43434</v>
      </c>
      <c r="B423" s="238" t="s">
        <v>156</v>
      </c>
      <c r="C423" s="238" t="s">
        <v>944</v>
      </c>
      <c r="D423" s="249">
        <v>217.39</v>
      </c>
      <c r="I423" s="250" t="s">
        <v>247</v>
      </c>
      <c r="J423" s="238"/>
      <c r="L423" s="277">
        <v>43434</v>
      </c>
      <c r="M423" s="238"/>
      <c r="N423" s="200"/>
      <c r="O423" s="238" t="s">
        <v>156</v>
      </c>
      <c r="P423" s="238"/>
      <c r="Q423" s="238"/>
      <c r="R423" s="250"/>
      <c r="S423" s="238"/>
    </row>
    <row r="424" spans="1:19">
      <c r="A424" s="281">
        <v>43434</v>
      </c>
      <c r="B424" s="228" t="s">
        <v>156</v>
      </c>
      <c r="C424" s="228" t="s">
        <v>945</v>
      </c>
      <c r="D424" s="253">
        <v>40.700000000000003</v>
      </c>
      <c r="I424" s="583" t="s">
        <v>247</v>
      </c>
      <c r="J424" s="228"/>
      <c r="L424" s="278">
        <v>43434</v>
      </c>
      <c r="M424" s="228"/>
      <c r="N424" s="200"/>
      <c r="O424" s="228" t="s">
        <v>156</v>
      </c>
      <c r="P424" s="228"/>
      <c r="Q424" s="228"/>
      <c r="R424" s="254"/>
      <c r="S424" s="228"/>
    </row>
    <row r="425" spans="1:19">
      <c r="A425" s="280">
        <v>43434</v>
      </c>
      <c r="B425" s="238" t="s">
        <v>156</v>
      </c>
      <c r="C425" s="238" t="s">
        <v>946</v>
      </c>
      <c r="D425" s="249">
        <v>331.72</v>
      </c>
      <c r="I425" s="250" t="s">
        <v>247</v>
      </c>
      <c r="J425" s="238"/>
      <c r="L425" s="277">
        <v>43434</v>
      </c>
      <c r="M425" s="238"/>
      <c r="N425" s="200"/>
      <c r="O425" s="238" t="s">
        <v>156</v>
      </c>
      <c r="P425" s="238"/>
      <c r="Q425" s="238"/>
      <c r="R425" s="250"/>
      <c r="S425" s="238"/>
    </row>
    <row r="426" spans="1:19">
      <c r="A426" s="281">
        <v>43434</v>
      </c>
      <c r="B426" s="228" t="s">
        <v>156</v>
      </c>
      <c r="C426" s="228" t="s">
        <v>947</v>
      </c>
      <c r="D426" s="253">
        <v>62</v>
      </c>
      <c r="I426" s="583" t="s">
        <v>247</v>
      </c>
      <c r="J426" s="228"/>
      <c r="L426" s="278">
        <v>43434</v>
      </c>
      <c r="M426" s="228"/>
      <c r="N426" s="200"/>
      <c r="O426" s="228" t="s">
        <v>156</v>
      </c>
      <c r="P426" s="228"/>
      <c r="Q426" s="228"/>
      <c r="R426" s="254"/>
      <c r="S426" s="228"/>
    </row>
    <row r="427" spans="1:19">
      <c r="A427" s="280">
        <v>43434</v>
      </c>
      <c r="B427" s="238" t="s">
        <v>156</v>
      </c>
      <c r="C427" s="238" t="s">
        <v>948</v>
      </c>
      <c r="D427" s="249">
        <v>10.43</v>
      </c>
      <c r="I427" s="250" t="s">
        <v>247</v>
      </c>
      <c r="J427" s="238"/>
      <c r="L427" s="277">
        <v>43434</v>
      </c>
      <c r="M427" s="238"/>
      <c r="N427" s="200"/>
      <c r="O427" s="238" t="s">
        <v>156</v>
      </c>
      <c r="P427" s="238"/>
      <c r="Q427" s="238"/>
      <c r="R427" s="250"/>
      <c r="S427" s="238"/>
    </row>
    <row r="428" spans="1:19">
      <c r="A428" s="280">
        <v>43434</v>
      </c>
      <c r="B428" s="238" t="s">
        <v>156</v>
      </c>
      <c r="C428" s="238" t="s">
        <v>972</v>
      </c>
      <c r="D428" s="249">
        <v>45.39</v>
      </c>
      <c r="I428" s="250" t="s">
        <v>971</v>
      </c>
      <c r="J428" s="238"/>
      <c r="L428" s="277">
        <v>43434</v>
      </c>
      <c r="M428" s="238"/>
      <c r="N428" s="200"/>
      <c r="O428" s="238" t="s">
        <v>156</v>
      </c>
      <c r="P428" s="238"/>
      <c r="Q428" s="238"/>
      <c r="R428" s="250"/>
      <c r="S428" s="238"/>
    </row>
    <row r="429" spans="1:19">
      <c r="A429" s="281">
        <v>43434</v>
      </c>
      <c r="B429" s="228" t="s">
        <v>156</v>
      </c>
      <c r="C429" s="228" t="s">
        <v>973</v>
      </c>
      <c r="D429" s="253">
        <v>135.04</v>
      </c>
      <c r="I429" s="583" t="s">
        <v>971</v>
      </c>
      <c r="J429" s="228"/>
      <c r="L429" s="278">
        <v>43434</v>
      </c>
      <c r="M429" s="228"/>
      <c r="N429" s="200"/>
      <c r="O429" s="228" t="s">
        <v>156</v>
      </c>
      <c r="P429" s="228"/>
      <c r="Q429" s="228"/>
      <c r="R429" s="254"/>
      <c r="S429" s="228"/>
    </row>
    <row r="430" spans="1:19">
      <c r="A430" s="280">
        <v>43434</v>
      </c>
      <c r="B430" s="238" t="s">
        <v>156</v>
      </c>
      <c r="C430" s="238" t="s">
        <v>974</v>
      </c>
      <c r="D430" s="249">
        <v>28.09</v>
      </c>
      <c r="I430" s="250" t="s">
        <v>971</v>
      </c>
      <c r="J430" s="238"/>
      <c r="L430" s="277">
        <v>43434</v>
      </c>
      <c r="M430" s="238"/>
      <c r="N430" s="200"/>
      <c r="O430" s="238" t="s">
        <v>156</v>
      </c>
      <c r="P430" s="238"/>
      <c r="Q430" s="238"/>
      <c r="R430" s="250"/>
      <c r="S430" s="238"/>
    </row>
    <row r="431" spans="1:19">
      <c r="A431" s="281">
        <v>43434</v>
      </c>
      <c r="B431" s="228" t="s">
        <v>156</v>
      </c>
      <c r="C431" s="228" t="s">
        <v>975</v>
      </c>
      <c r="D431" s="253">
        <v>29.3</v>
      </c>
      <c r="I431" s="583" t="s">
        <v>971</v>
      </c>
      <c r="J431" s="228"/>
      <c r="L431" s="278">
        <v>43434</v>
      </c>
      <c r="M431" s="228"/>
      <c r="N431" s="200"/>
      <c r="O431" s="228" t="s">
        <v>156</v>
      </c>
      <c r="P431" s="228"/>
      <c r="Q431" s="228"/>
      <c r="R431" s="254"/>
      <c r="S431" s="228"/>
    </row>
    <row r="432" spans="1:19">
      <c r="A432" s="281">
        <v>43434</v>
      </c>
      <c r="B432" s="228" t="s">
        <v>156</v>
      </c>
      <c r="C432" s="228" t="s">
        <v>1009</v>
      </c>
      <c r="D432" s="253">
        <v>14.15</v>
      </c>
      <c r="I432" s="583" t="s">
        <v>993</v>
      </c>
      <c r="J432" s="228"/>
      <c r="L432" s="278">
        <v>43434</v>
      </c>
      <c r="M432" s="228"/>
      <c r="N432" s="200"/>
      <c r="O432" s="228" t="s">
        <v>156</v>
      </c>
      <c r="P432" s="228"/>
      <c r="Q432" s="228"/>
      <c r="R432" s="254"/>
      <c r="S432" s="228"/>
    </row>
    <row r="433" spans="1:19">
      <c r="A433" s="280">
        <v>43434</v>
      </c>
      <c r="B433" s="238" t="s">
        <v>156</v>
      </c>
      <c r="C433" s="238" t="s">
        <v>1010</v>
      </c>
      <c r="D433" s="249">
        <v>15.86</v>
      </c>
      <c r="I433" s="250" t="s">
        <v>993</v>
      </c>
      <c r="J433" s="238"/>
      <c r="L433" s="277">
        <v>43434</v>
      </c>
      <c r="M433" s="238"/>
      <c r="N433" s="200"/>
      <c r="O433" s="238" t="s">
        <v>156</v>
      </c>
      <c r="P433" s="238"/>
      <c r="Q433" s="238"/>
      <c r="R433" s="250"/>
      <c r="S433" s="238"/>
    </row>
    <row r="434" spans="1:19">
      <c r="A434" s="281">
        <v>43434</v>
      </c>
      <c r="B434" s="228" t="s">
        <v>156</v>
      </c>
      <c r="C434" s="228" t="s">
        <v>1026</v>
      </c>
      <c r="D434" s="253">
        <v>535.54999999999995</v>
      </c>
      <c r="I434" s="583" t="s">
        <v>212</v>
      </c>
      <c r="J434" s="228"/>
      <c r="L434" s="278">
        <v>43434</v>
      </c>
      <c r="M434" s="228"/>
      <c r="N434" s="200"/>
      <c r="O434" s="228" t="s">
        <v>156</v>
      </c>
      <c r="P434" s="228"/>
      <c r="Q434" s="228"/>
      <c r="R434" s="254"/>
      <c r="S434" s="228"/>
    </row>
    <row r="435" spans="1:19">
      <c r="A435" s="281">
        <v>43435</v>
      </c>
      <c r="B435" s="228" t="s">
        <v>156</v>
      </c>
      <c r="C435" s="228" t="s">
        <v>698</v>
      </c>
      <c r="D435" s="253">
        <v>-7.83</v>
      </c>
      <c r="I435" s="583" t="s">
        <v>297</v>
      </c>
      <c r="J435" s="228"/>
      <c r="L435" s="278">
        <v>43435</v>
      </c>
      <c r="M435" s="228"/>
      <c r="N435" s="200"/>
      <c r="O435" s="228" t="s">
        <v>156</v>
      </c>
      <c r="P435" s="228"/>
      <c r="Q435" s="228"/>
      <c r="R435" s="254"/>
      <c r="S435" s="228"/>
    </row>
    <row r="436" spans="1:19">
      <c r="A436" s="280">
        <v>43435</v>
      </c>
      <c r="B436" s="238" t="s">
        <v>156</v>
      </c>
      <c r="C436" s="238" t="s">
        <v>730</v>
      </c>
      <c r="D436" s="249">
        <v>-3.47</v>
      </c>
      <c r="I436" s="250" t="s">
        <v>180</v>
      </c>
      <c r="J436" s="238"/>
      <c r="L436" s="277">
        <v>43435</v>
      </c>
      <c r="M436" s="238"/>
      <c r="N436" s="200"/>
      <c r="O436" s="238" t="s">
        <v>156</v>
      </c>
      <c r="P436" s="238"/>
      <c r="Q436" s="238"/>
      <c r="R436" s="250"/>
      <c r="S436" s="238"/>
    </row>
    <row r="437" spans="1:19">
      <c r="A437" s="280">
        <v>43435</v>
      </c>
      <c r="B437" s="238" t="s">
        <v>156</v>
      </c>
      <c r="C437" s="238" t="s">
        <v>865</v>
      </c>
      <c r="D437" s="249">
        <v>-9.83</v>
      </c>
      <c r="I437" s="250" t="s">
        <v>302</v>
      </c>
      <c r="J437" s="238"/>
      <c r="L437" s="277">
        <v>43435</v>
      </c>
      <c r="M437" s="238"/>
      <c r="N437" s="200"/>
      <c r="O437" s="238" t="s">
        <v>156</v>
      </c>
      <c r="P437" s="238"/>
      <c r="Q437" s="238"/>
      <c r="R437" s="250"/>
      <c r="S437" s="238"/>
    </row>
    <row r="438" spans="1:19">
      <c r="A438" s="281">
        <v>43435</v>
      </c>
      <c r="B438" s="228" t="s">
        <v>156</v>
      </c>
      <c r="C438" s="228" t="s">
        <v>865</v>
      </c>
      <c r="D438" s="253">
        <v>-76.7</v>
      </c>
      <c r="I438" s="583" t="s">
        <v>302</v>
      </c>
      <c r="J438" s="228"/>
      <c r="L438" s="278">
        <v>43435</v>
      </c>
      <c r="M438" s="228"/>
      <c r="N438" s="200"/>
      <c r="O438" s="228" t="s">
        <v>156</v>
      </c>
      <c r="P438" s="228"/>
      <c r="Q438" s="228"/>
      <c r="R438" s="254"/>
      <c r="S438" s="228"/>
    </row>
    <row r="439" spans="1:19">
      <c r="A439" s="280">
        <v>43435</v>
      </c>
      <c r="B439" s="238" t="s">
        <v>156</v>
      </c>
      <c r="C439" s="238" t="s">
        <v>866</v>
      </c>
      <c r="D439" s="249">
        <v>-11.57</v>
      </c>
      <c r="I439" s="250" t="s">
        <v>302</v>
      </c>
      <c r="J439" s="238"/>
      <c r="L439" s="277">
        <v>43435</v>
      </c>
      <c r="M439" s="238"/>
      <c r="N439" s="200"/>
      <c r="O439" s="238" t="s">
        <v>156</v>
      </c>
      <c r="P439" s="238"/>
      <c r="Q439" s="238"/>
      <c r="R439" s="250"/>
      <c r="S439" s="238"/>
    </row>
    <row r="440" spans="1:19">
      <c r="A440" s="281">
        <v>43435</v>
      </c>
      <c r="B440" s="228" t="s">
        <v>156</v>
      </c>
      <c r="C440" s="228" t="s">
        <v>866</v>
      </c>
      <c r="D440" s="253">
        <v>-14</v>
      </c>
      <c r="I440" s="583" t="s">
        <v>302</v>
      </c>
      <c r="J440" s="228"/>
      <c r="L440" s="278">
        <v>43435</v>
      </c>
      <c r="M440" s="228"/>
      <c r="N440" s="200"/>
      <c r="O440" s="228" t="s">
        <v>156</v>
      </c>
      <c r="P440" s="228"/>
      <c r="Q440" s="228"/>
      <c r="R440" s="254"/>
      <c r="S440" s="228"/>
    </row>
    <row r="441" spans="1:19">
      <c r="A441" s="280">
        <v>43435</v>
      </c>
      <c r="B441" s="238" t="s">
        <v>156</v>
      </c>
      <c r="C441" s="238" t="s">
        <v>867</v>
      </c>
      <c r="D441" s="249">
        <v>-73.040000000000006</v>
      </c>
      <c r="I441" s="250" t="s">
        <v>302</v>
      </c>
      <c r="J441" s="238"/>
      <c r="L441" s="277">
        <v>43435</v>
      </c>
      <c r="M441" s="238"/>
      <c r="N441" s="200"/>
      <c r="O441" s="238" t="s">
        <v>156</v>
      </c>
      <c r="P441" s="238"/>
      <c r="Q441" s="238"/>
      <c r="R441" s="250"/>
      <c r="S441" s="238"/>
    </row>
    <row r="442" spans="1:19">
      <c r="A442" s="281">
        <v>43435</v>
      </c>
      <c r="B442" s="228" t="s">
        <v>156</v>
      </c>
      <c r="C442" s="228" t="s">
        <v>867</v>
      </c>
      <c r="D442" s="253">
        <v>-100.87</v>
      </c>
      <c r="I442" s="583" t="s">
        <v>245</v>
      </c>
      <c r="J442" s="228"/>
      <c r="L442" s="278">
        <v>43435</v>
      </c>
      <c r="M442" s="228"/>
      <c r="N442" s="200"/>
      <c r="O442" s="228" t="s">
        <v>156</v>
      </c>
      <c r="P442" s="228"/>
      <c r="Q442" s="228"/>
      <c r="R442" s="254"/>
      <c r="S442" s="228"/>
    </row>
    <row r="443" spans="1:19">
      <c r="A443" s="280">
        <v>43435</v>
      </c>
      <c r="B443" s="238" t="s">
        <v>156</v>
      </c>
      <c r="C443" s="238" t="s">
        <v>909</v>
      </c>
      <c r="D443" s="249">
        <v>-6.61</v>
      </c>
      <c r="I443" s="250" t="s">
        <v>245</v>
      </c>
      <c r="J443" s="238"/>
      <c r="L443" s="277">
        <v>43435</v>
      </c>
      <c r="M443" s="238"/>
      <c r="N443" s="200"/>
      <c r="O443" s="238" t="s">
        <v>156</v>
      </c>
      <c r="P443" s="238"/>
      <c r="Q443" s="238"/>
      <c r="R443" s="250"/>
      <c r="S443" s="238"/>
    </row>
    <row r="444" spans="1:19">
      <c r="A444" s="281">
        <v>43435</v>
      </c>
      <c r="B444" s="228" t="s">
        <v>156</v>
      </c>
      <c r="C444" s="228" t="s">
        <v>944</v>
      </c>
      <c r="D444" s="253">
        <v>-4.3499999999999996</v>
      </c>
      <c r="I444" s="583" t="s">
        <v>247</v>
      </c>
      <c r="J444" s="228"/>
      <c r="L444" s="278">
        <v>43435</v>
      </c>
      <c r="M444" s="228"/>
      <c r="N444" s="200"/>
      <c r="O444" s="228" t="s">
        <v>156</v>
      </c>
      <c r="P444" s="228"/>
      <c r="Q444" s="228"/>
      <c r="R444" s="254"/>
      <c r="S444" s="228"/>
    </row>
    <row r="445" spans="1:19">
      <c r="A445" s="280">
        <v>43435</v>
      </c>
      <c r="B445" s="238" t="s">
        <v>156</v>
      </c>
      <c r="C445" s="238" t="s">
        <v>944</v>
      </c>
      <c r="D445" s="249">
        <v>-217.39</v>
      </c>
      <c r="I445" s="250" t="s">
        <v>247</v>
      </c>
      <c r="J445" s="238"/>
      <c r="L445" s="277">
        <v>43435</v>
      </c>
      <c r="M445" s="238"/>
      <c r="N445" s="200"/>
      <c r="O445" s="238" t="s">
        <v>156</v>
      </c>
      <c r="P445" s="238"/>
      <c r="Q445" s="238"/>
      <c r="R445" s="250"/>
      <c r="S445" s="238"/>
    </row>
    <row r="446" spans="1:19">
      <c r="A446" s="281">
        <v>43435</v>
      </c>
      <c r="B446" s="228" t="s">
        <v>156</v>
      </c>
      <c r="C446" s="228" t="s">
        <v>945</v>
      </c>
      <c r="D446" s="253">
        <v>-40.700000000000003</v>
      </c>
      <c r="I446" s="583" t="s">
        <v>247</v>
      </c>
      <c r="J446" s="228"/>
      <c r="L446" s="278">
        <v>43435</v>
      </c>
      <c r="M446" s="228"/>
      <c r="N446" s="200"/>
      <c r="O446" s="228" t="s">
        <v>156</v>
      </c>
      <c r="P446" s="228"/>
      <c r="Q446" s="228"/>
      <c r="R446" s="254"/>
      <c r="S446" s="228"/>
    </row>
    <row r="447" spans="1:19">
      <c r="A447" s="280">
        <v>43435</v>
      </c>
      <c r="B447" s="238" t="s">
        <v>156</v>
      </c>
      <c r="C447" s="238" t="s">
        <v>946</v>
      </c>
      <c r="D447" s="249">
        <v>-331.72</v>
      </c>
      <c r="I447" s="250" t="s">
        <v>247</v>
      </c>
      <c r="J447" s="238"/>
      <c r="L447" s="277">
        <v>43435</v>
      </c>
      <c r="M447" s="238"/>
      <c r="N447" s="200"/>
      <c r="O447" s="238" t="s">
        <v>156</v>
      </c>
      <c r="P447" s="238"/>
      <c r="Q447" s="238"/>
      <c r="R447" s="250"/>
      <c r="S447" s="238"/>
    </row>
    <row r="448" spans="1:19">
      <c r="A448" s="281">
        <v>43435</v>
      </c>
      <c r="B448" s="228" t="s">
        <v>156</v>
      </c>
      <c r="C448" s="228" t="s">
        <v>947</v>
      </c>
      <c r="D448" s="253">
        <v>-62</v>
      </c>
      <c r="I448" s="583" t="s">
        <v>247</v>
      </c>
      <c r="J448" s="228"/>
      <c r="L448" s="278">
        <v>43435</v>
      </c>
      <c r="M448" s="228"/>
      <c r="N448" s="200"/>
      <c r="O448" s="228" t="s">
        <v>156</v>
      </c>
      <c r="P448" s="228"/>
      <c r="Q448" s="228"/>
      <c r="R448" s="254"/>
      <c r="S448" s="228"/>
    </row>
    <row r="449" spans="1:19">
      <c r="A449" s="280">
        <v>43435</v>
      </c>
      <c r="B449" s="238" t="s">
        <v>156</v>
      </c>
      <c r="C449" s="238" t="s">
        <v>948</v>
      </c>
      <c r="D449" s="249">
        <v>-10.43</v>
      </c>
      <c r="I449" s="250" t="s">
        <v>247</v>
      </c>
      <c r="J449" s="238"/>
      <c r="L449" s="277">
        <v>43435</v>
      </c>
      <c r="M449" s="238"/>
      <c r="N449" s="200"/>
      <c r="O449" s="238" t="s">
        <v>156</v>
      </c>
      <c r="P449" s="238"/>
      <c r="Q449" s="238"/>
      <c r="R449" s="250"/>
      <c r="S449" s="238"/>
    </row>
    <row r="450" spans="1:19">
      <c r="A450" s="280">
        <v>43435</v>
      </c>
      <c r="B450" s="238" t="s">
        <v>156</v>
      </c>
      <c r="C450" s="238" t="s">
        <v>972</v>
      </c>
      <c r="D450" s="249">
        <v>-45.39</v>
      </c>
      <c r="I450" s="250" t="s">
        <v>971</v>
      </c>
      <c r="J450" s="238"/>
      <c r="L450" s="277">
        <v>43435</v>
      </c>
      <c r="M450" s="238"/>
      <c r="N450" s="200"/>
      <c r="O450" s="238" t="s">
        <v>156</v>
      </c>
      <c r="P450" s="238"/>
      <c r="Q450" s="238"/>
      <c r="R450" s="250"/>
      <c r="S450" s="238"/>
    </row>
    <row r="451" spans="1:19">
      <c r="A451" s="281">
        <v>43435</v>
      </c>
      <c r="B451" s="228" t="s">
        <v>156</v>
      </c>
      <c r="C451" s="228" t="s">
        <v>973</v>
      </c>
      <c r="D451" s="253">
        <v>-135.04</v>
      </c>
      <c r="I451" s="583" t="s">
        <v>971</v>
      </c>
      <c r="J451" s="228"/>
      <c r="L451" s="278">
        <v>43435</v>
      </c>
      <c r="M451" s="228"/>
      <c r="N451" s="200"/>
      <c r="O451" s="228" t="s">
        <v>156</v>
      </c>
      <c r="P451" s="228"/>
      <c r="Q451" s="228"/>
      <c r="R451" s="254"/>
      <c r="S451" s="228"/>
    </row>
    <row r="452" spans="1:19">
      <c r="A452" s="280">
        <v>43435</v>
      </c>
      <c r="B452" s="238" t="s">
        <v>156</v>
      </c>
      <c r="C452" s="238" t="s">
        <v>974</v>
      </c>
      <c r="D452" s="249">
        <v>-28.09</v>
      </c>
      <c r="I452" s="250" t="s">
        <v>971</v>
      </c>
      <c r="J452" s="238"/>
      <c r="L452" s="277">
        <v>43435</v>
      </c>
      <c r="M452" s="238"/>
      <c r="N452" s="200"/>
      <c r="O452" s="238" t="s">
        <v>156</v>
      </c>
      <c r="P452" s="238"/>
      <c r="Q452" s="238"/>
      <c r="R452" s="250"/>
      <c r="S452" s="238"/>
    </row>
    <row r="453" spans="1:19">
      <c r="A453" s="281">
        <v>43435</v>
      </c>
      <c r="B453" s="228" t="s">
        <v>156</v>
      </c>
      <c r="C453" s="228" t="s">
        <v>975</v>
      </c>
      <c r="D453" s="253">
        <v>-29.3</v>
      </c>
      <c r="I453" s="583" t="s">
        <v>971</v>
      </c>
      <c r="J453" s="228"/>
      <c r="L453" s="278">
        <v>43435</v>
      </c>
      <c r="M453" s="228"/>
      <c r="N453" s="200"/>
      <c r="O453" s="228" t="s">
        <v>156</v>
      </c>
      <c r="P453" s="228"/>
      <c r="Q453" s="228"/>
      <c r="R453" s="254"/>
      <c r="S453" s="228"/>
    </row>
    <row r="454" spans="1:19">
      <c r="A454" s="281">
        <v>43435</v>
      </c>
      <c r="B454" s="228" t="s">
        <v>156</v>
      </c>
      <c r="C454" s="228" t="s">
        <v>1009</v>
      </c>
      <c r="D454" s="253">
        <v>-14.15</v>
      </c>
      <c r="I454" s="583" t="s">
        <v>993</v>
      </c>
      <c r="J454" s="228"/>
      <c r="L454" s="278">
        <v>43435</v>
      </c>
      <c r="M454" s="228"/>
      <c r="N454" s="200"/>
      <c r="O454" s="228" t="s">
        <v>156</v>
      </c>
      <c r="P454" s="228"/>
      <c r="Q454" s="228"/>
      <c r="R454" s="254"/>
      <c r="S454" s="228"/>
    </row>
    <row r="455" spans="1:19">
      <c r="A455" s="280">
        <v>43435</v>
      </c>
      <c r="B455" s="238" t="s">
        <v>156</v>
      </c>
      <c r="C455" s="238" t="s">
        <v>1010</v>
      </c>
      <c r="D455" s="249">
        <v>-15.86</v>
      </c>
      <c r="I455" s="250" t="s">
        <v>993</v>
      </c>
      <c r="J455" s="238"/>
      <c r="L455" s="277">
        <v>43435</v>
      </c>
      <c r="M455" s="238"/>
      <c r="N455" s="200"/>
      <c r="O455" s="238" t="s">
        <v>156</v>
      </c>
      <c r="P455" s="238"/>
      <c r="Q455" s="238"/>
      <c r="R455" s="250"/>
      <c r="S455" s="238"/>
    </row>
    <row r="456" spans="1:19">
      <c r="A456" s="280">
        <v>43435</v>
      </c>
      <c r="B456" s="238" t="s">
        <v>156</v>
      </c>
      <c r="C456" s="238" t="s">
        <v>1026</v>
      </c>
      <c r="D456" s="249">
        <v>-535.54999999999995</v>
      </c>
      <c r="I456" s="250" t="s">
        <v>212</v>
      </c>
      <c r="J456" s="238"/>
      <c r="L456" s="277">
        <v>43435</v>
      </c>
      <c r="M456" s="238"/>
      <c r="N456" s="200"/>
      <c r="O456" s="238" t="s">
        <v>156</v>
      </c>
      <c r="P456" s="238"/>
      <c r="Q456" s="238"/>
      <c r="R456" s="250"/>
      <c r="S456" s="238"/>
    </row>
    <row r="457" spans="1:19" ht="15" customHeight="1">
      <c r="A457" s="717">
        <v>43282</v>
      </c>
      <c r="B457" s="203" t="s">
        <v>156</v>
      </c>
      <c r="C457" s="203" t="s">
        <v>189</v>
      </c>
      <c r="D457" s="204">
        <v>27000</v>
      </c>
      <c r="I457" s="210" t="s">
        <v>188</v>
      </c>
      <c r="J457" s="203"/>
      <c r="L457" s="206">
        <v>43312</v>
      </c>
      <c r="M457" s="283"/>
      <c r="N457" s="203" t="s">
        <v>156</v>
      </c>
      <c r="O457" s="203" t="s">
        <v>156</v>
      </c>
      <c r="P457" s="203"/>
      <c r="Q457" s="203"/>
      <c r="R457" s="210"/>
      <c r="S457" s="213"/>
    </row>
    <row r="458" spans="1:19" ht="15" customHeight="1">
      <c r="A458" s="205">
        <v>43313</v>
      </c>
      <c r="B458" s="200" t="s">
        <v>156</v>
      </c>
      <c r="C458" s="200" t="s">
        <v>191</v>
      </c>
      <c r="D458" s="201">
        <v>-27000</v>
      </c>
      <c r="I458" s="209" t="s">
        <v>188</v>
      </c>
      <c r="J458" s="200"/>
      <c r="L458" s="205">
        <v>43313</v>
      </c>
      <c r="M458" s="282"/>
      <c r="N458" s="200" t="s">
        <v>156</v>
      </c>
      <c r="O458" s="200" t="s">
        <v>156</v>
      </c>
      <c r="P458" s="200"/>
      <c r="Q458" s="200"/>
      <c r="R458" s="209"/>
      <c r="S458" s="212"/>
    </row>
    <row r="459" spans="1:19" ht="15" customHeight="1">
      <c r="A459" s="206">
        <v>43313</v>
      </c>
      <c r="B459" s="203" t="s">
        <v>156</v>
      </c>
      <c r="C459" s="203" t="s">
        <v>191</v>
      </c>
      <c r="D459" s="204">
        <v>27000</v>
      </c>
      <c r="I459" s="210" t="s">
        <v>188</v>
      </c>
      <c r="J459" s="203"/>
      <c r="L459" s="206">
        <v>43313</v>
      </c>
      <c r="M459" s="283"/>
      <c r="N459" s="203" t="s">
        <v>156</v>
      </c>
      <c r="O459" s="203" t="s">
        <v>156</v>
      </c>
      <c r="P459" s="203"/>
      <c r="Q459" s="203"/>
      <c r="R459" s="210"/>
      <c r="S459" s="213"/>
    </row>
    <row r="460" spans="1:19" ht="15" customHeight="1">
      <c r="A460" s="205">
        <v>43343</v>
      </c>
      <c r="B460" s="200" t="s">
        <v>156</v>
      </c>
      <c r="C460" s="200" t="s">
        <v>193</v>
      </c>
      <c r="D460" s="201">
        <v>-10000</v>
      </c>
      <c r="I460" s="209" t="s">
        <v>188</v>
      </c>
      <c r="J460" s="200"/>
      <c r="L460" s="205">
        <v>43343</v>
      </c>
      <c r="M460" s="282"/>
      <c r="N460" s="200" t="s">
        <v>156</v>
      </c>
      <c r="O460" s="200" t="s">
        <v>156</v>
      </c>
      <c r="P460" s="200"/>
      <c r="Q460" s="200"/>
      <c r="R460" s="209"/>
      <c r="S460" s="212"/>
    </row>
    <row r="461" spans="1:19" ht="15" customHeight="1">
      <c r="A461" s="206">
        <v>43343</v>
      </c>
      <c r="B461" s="203" t="s">
        <v>156</v>
      </c>
      <c r="C461" s="203" t="s">
        <v>194</v>
      </c>
      <c r="D461" s="204">
        <v>-10000</v>
      </c>
      <c r="I461" s="210" t="s">
        <v>188</v>
      </c>
      <c r="J461" s="203"/>
      <c r="L461" s="206">
        <v>43343</v>
      </c>
      <c r="M461" s="283"/>
      <c r="N461" s="203" t="s">
        <v>156</v>
      </c>
      <c r="O461" s="203" t="s">
        <v>156</v>
      </c>
      <c r="P461" s="203"/>
      <c r="Q461" s="203"/>
      <c r="R461" s="210"/>
      <c r="S461" s="213"/>
    </row>
    <row r="462" spans="1:19" ht="15" customHeight="1">
      <c r="A462" s="205">
        <v>43312</v>
      </c>
      <c r="B462" s="200" t="s">
        <v>156</v>
      </c>
      <c r="C462" s="200" t="s">
        <v>502</v>
      </c>
      <c r="D462" s="201">
        <v>4015</v>
      </c>
      <c r="I462" s="209" t="s">
        <v>204</v>
      </c>
      <c r="J462" s="200"/>
      <c r="L462" s="205">
        <v>43312</v>
      </c>
      <c r="M462" s="282"/>
      <c r="N462" s="200" t="s">
        <v>156</v>
      </c>
      <c r="O462" s="200" t="s">
        <v>156</v>
      </c>
      <c r="P462" s="200"/>
      <c r="Q462" s="200"/>
      <c r="R462" s="209"/>
      <c r="S462" s="212"/>
    </row>
    <row r="463" spans="1:19" ht="15" customHeight="1">
      <c r="A463" s="206">
        <v>43313</v>
      </c>
      <c r="B463" s="203" t="s">
        <v>156</v>
      </c>
      <c r="C463" s="203" t="s">
        <v>502</v>
      </c>
      <c r="D463" s="204">
        <v>-4015</v>
      </c>
      <c r="I463" s="210" t="s">
        <v>204</v>
      </c>
      <c r="J463" s="203"/>
      <c r="L463" s="206">
        <v>43313</v>
      </c>
      <c r="M463" s="283"/>
      <c r="N463" s="203" t="s">
        <v>156</v>
      </c>
      <c r="O463" s="203" t="s">
        <v>156</v>
      </c>
      <c r="P463" s="203"/>
      <c r="Q463" s="203"/>
      <c r="R463" s="210"/>
      <c r="S463" s="213"/>
    </row>
    <row r="464" spans="1:19" ht="15" customHeight="1">
      <c r="A464" s="206">
        <v>43282</v>
      </c>
      <c r="B464" s="203" t="s">
        <v>156</v>
      </c>
      <c r="C464" s="203" t="s">
        <v>546</v>
      </c>
      <c r="D464" s="204">
        <v>-6223.69</v>
      </c>
      <c r="I464" s="210" t="s">
        <v>196</v>
      </c>
      <c r="J464" s="203"/>
      <c r="L464" s="206">
        <v>43282</v>
      </c>
      <c r="M464" s="283"/>
      <c r="N464" s="203" t="s">
        <v>156</v>
      </c>
      <c r="O464" s="203" t="s">
        <v>156</v>
      </c>
      <c r="P464" s="203"/>
      <c r="Q464" s="203"/>
      <c r="R464" s="210"/>
      <c r="S464" s="213"/>
    </row>
    <row r="465" spans="1:19" ht="15" customHeight="1">
      <c r="A465" s="205">
        <v>43282</v>
      </c>
      <c r="B465" s="200" t="s">
        <v>156</v>
      </c>
      <c r="C465" s="200" t="s">
        <v>546</v>
      </c>
      <c r="D465" s="201">
        <v>-267.86</v>
      </c>
      <c r="I465" s="209" t="s">
        <v>198</v>
      </c>
      <c r="J465" s="200"/>
      <c r="L465" s="205">
        <v>43282</v>
      </c>
      <c r="M465" s="282"/>
      <c r="N465" s="200" t="s">
        <v>156</v>
      </c>
      <c r="O465" s="200" t="s">
        <v>156</v>
      </c>
      <c r="P465" s="200"/>
      <c r="Q465" s="200"/>
      <c r="R465" s="209"/>
      <c r="S465" s="212"/>
    </row>
    <row r="466" spans="1:19" ht="15" customHeight="1">
      <c r="A466" s="206">
        <v>43282</v>
      </c>
      <c r="B466" s="203" t="s">
        <v>156</v>
      </c>
      <c r="C466" s="203" t="s">
        <v>546</v>
      </c>
      <c r="D466" s="204">
        <v>-10.58</v>
      </c>
      <c r="I466" s="210" t="s">
        <v>199</v>
      </c>
      <c r="J466" s="203"/>
      <c r="L466" s="206">
        <v>43282</v>
      </c>
      <c r="M466" s="283"/>
      <c r="N466" s="203" t="s">
        <v>156</v>
      </c>
      <c r="O466" s="203" t="s">
        <v>156</v>
      </c>
      <c r="P466" s="203"/>
      <c r="Q466" s="203"/>
      <c r="R466" s="210"/>
      <c r="S466" s="213"/>
    </row>
    <row r="467" spans="1:19" ht="15" customHeight="1">
      <c r="A467" s="205">
        <v>43312</v>
      </c>
      <c r="B467" s="200" t="s">
        <v>156</v>
      </c>
      <c r="C467" s="200" t="s">
        <v>549</v>
      </c>
      <c r="D467" s="201">
        <v>19526.47</v>
      </c>
      <c r="I467" s="209" t="s">
        <v>196</v>
      </c>
      <c r="J467" s="200"/>
      <c r="L467" s="205">
        <v>43312</v>
      </c>
      <c r="M467" s="282"/>
      <c r="N467" s="200" t="s">
        <v>156</v>
      </c>
      <c r="O467" s="200" t="s">
        <v>156</v>
      </c>
      <c r="P467" s="200"/>
      <c r="Q467" s="200"/>
      <c r="R467" s="209"/>
      <c r="S467" s="212"/>
    </row>
    <row r="468" spans="1:19" ht="15" customHeight="1">
      <c r="A468" s="206">
        <v>43312</v>
      </c>
      <c r="B468" s="203" t="s">
        <v>156</v>
      </c>
      <c r="C468" s="203" t="s">
        <v>549</v>
      </c>
      <c r="D468" s="204">
        <v>653.11</v>
      </c>
      <c r="I468" s="210" t="s">
        <v>198</v>
      </c>
      <c r="J468" s="203"/>
      <c r="L468" s="206">
        <v>43312</v>
      </c>
      <c r="M468" s="283"/>
      <c r="N468" s="203" t="s">
        <v>156</v>
      </c>
      <c r="O468" s="203" t="s">
        <v>156</v>
      </c>
      <c r="P468" s="203"/>
      <c r="Q468" s="203"/>
      <c r="R468" s="210"/>
      <c r="S468" s="213"/>
    </row>
    <row r="469" spans="1:19" ht="15" customHeight="1">
      <c r="A469" s="205">
        <v>43312</v>
      </c>
      <c r="B469" s="200" t="s">
        <v>156</v>
      </c>
      <c r="C469" s="200" t="s">
        <v>549</v>
      </c>
      <c r="D469" s="201">
        <v>33.200000000000003</v>
      </c>
      <c r="I469" s="209" t="s">
        <v>199</v>
      </c>
      <c r="J469" s="200"/>
      <c r="L469" s="205">
        <v>43312</v>
      </c>
      <c r="M469" s="282"/>
      <c r="N469" s="200" t="s">
        <v>156</v>
      </c>
      <c r="O469" s="200" t="s">
        <v>156</v>
      </c>
      <c r="P469" s="200"/>
      <c r="Q469" s="200"/>
      <c r="R469" s="209"/>
      <c r="S469" s="212"/>
    </row>
    <row r="470" spans="1:19" ht="15" customHeight="1">
      <c r="A470" s="206">
        <v>43313</v>
      </c>
      <c r="B470" s="203" t="s">
        <v>156</v>
      </c>
      <c r="C470" s="203" t="s">
        <v>549</v>
      </c>
      <c r="D470" s="204">
        <v>-19526.47</v>
      </c>
      <c r="I470" s="210" t="s">
        <v>196</v>
      </c>
      <c r="J470" s="203"/>
      <c r="L470" s="206">
        <v>43313</v>
      </c>
      <c r="M470" s="283"/>
      <c r="N470" s="203" t="s">
        <v>156</v>
      </c>
      <c r="O470" s="203" t="s">
        <v>156</v>
      </c>
      <c r="P470" s="203"/>
      <c r="Q470" s="203"/>
      <c r="R470" s="210"/>
      <c r="S470" s="213"/>
    </row>
    <row r="471" spans="1:19" ht="15" customHeight="1">
      <c r="A471" s="205">
        <v>43313</v>
      </c>
      <c r="B471" s="200" t="s">
        <v>156</v>
      </c>
      <c r="C471" s="200" t="s">
        <v>549</v>
      </c>
      <c r="D471" s="201">
        <v>-653.11</v>
      </c>
      <c r="I471" s="209" t="s">
        <v>198</v>
      </c>
      <c r="J471" s="200"/>
      <c r="L471" s="205">
        <v>43313</v>
      </c>
      <c r="M471" s="282"/>
      <c r="N471" s="200" t="s">
        <v>156</v>
      </c>
      <c r="O471" s="200" t="s">
        <v>156</v>
      </c>
      <c r="P471" s="200"/>
      <c r="Q471" s="200"/>
      <c r="R471" s="209"/>
      <c r="S471" s="212"/>
    </row>
    <row r="472" spans="1:19" ht="15" customHeight="1">
      <c r="A472" s="206">
        <v>43313</v>
      </c>
      <c r="B472" s="203" t="s">
        <v>156</v>
      </c>
      <c r="C472" s="203" t="s">
        <v>549</v>
      </c>
      <c r="D472" s="204">
        <v>-33.200000000000003</v>
      </c>
      <c r="I472" s="210" t="s">
        <v>199</v>
      </c>
      <c r="J472" s="203"/>
      <c r="L472" s="206">
        <v>43313</v>
      </c>
      <c r="M472" s="283"/>
      <c r="N472" s="203" t="s">
        <v>156</v>
      </c>
      <c r="O472" s="203" t="s">
        <v>156</v>
      </c>
      <c r="P472" s="203"/>
      <c r="Q472" s="203"/>
      <c r="R472" s="210"/>
      <c r="S472" s="213"/>
    </row>
    <row r="473" spans="1:19" ht="15" customHeight="1">
      <c r="A473" s="205">
        <v>43343</v>
      </c>
      <c r="B473" s="200" t="s">
        <v>156</v>
      </c>
      <c r="C473" s="200" t="s">
        <v>552</v>
      </c>
      <c r="D473" s="201">
        <v>33193.910000000003</v>
      </c>
      <c r="I473" s="209" t="s">
        <v>196</v>
      </c>
      <c r="J473" s="200"/>
      <c r="L473" s="205">
        <v>43343</v>
      </c>
      <c r="M473" s="282"/>
      <c r="N473" s="200" t="s">
        <v>156</v>
      </c>
      <c r="O473" s="200" t="s">
        <v>156</v>
      </c>
      <c r="P473" s="200"/>
      <c r="Q473" s="200"/>
      <c r="R473" s="209"/>
      <c r="S473" s="212"/>
    </row>
    <row r="474" spans="1:19" ht="15" customHeight="1">
      <c r="A474" s="206">
        <v>43343</v>
      </c>
      <c r="B474" s="203" t="s">
        <v>156</v>
      </c>
      <c r="C474" s="203" t="s">
        <v>552</v>
      </c>
      <c r="D474" s="204">
        <v>1355.32</v>
      </c>
      <c r="I474" s="210" t="s">
        <v>198</v>
      </c>
      <c r="J474" s="203"/>
      <c r="L474" s="206">
        <v>43343</v>
      </c>
      <c r="M474" s="283"/>
      <c r="N474" s="203" t="s">
        <v>156</v>
      </c>
      <c r="O474" s="203" t="s">
        <v>156</v>
      </c>
      <c r="P474" s="203"/>
      <c r="Q474" s="203"/>
      <c r="R474" s="210"/>
      <c r="S474" s="213"/>
    </row>
    <row r="475" spans="1:19" ht="15" customHeight="1">
      <c r="A475" s="205">
        <v>43343</v>
      </c>
      <c r="B475" s="200" t="s">
        <v>156</v>
      </c>
      <c r="C475" s="200" t="s">
        <v>552</v>
      </c>
      <c r="D475" s="201">
        <v>68.33</v>
      </c>
      <c r="I475" s="209" t="s">
        <v>199</v>
      </c>
      <c r="J475" s="200"/>
      <c r="L475" s="205">
        <v>43343</v>
      </c>
      <c r="M475" s="282"/>
      <c r="N475" s="200" t="s">
        <v>156</v>
      </c>
      <c r="O475" s="200" t="s">
        <v>156</v>
      </c>
      <c r="P475" s="200"/>
      <c r="Q475" s="200"/>
      <c r="R475" s="209"/>
      <c r="S475" s="212"/>
    </row>
    <row r="476" spans="1:19" ht="15" customHeight="1">
      <c r="A476" s="206">
        <v>43344</v>
      </c>
      <c r="B476" s="203" t="s">
        <v>156</v>
      </c>
      <c r="C476" s="203" t="s">
        <v>552</v>
      </c>
      <c r="D476" s="204">
        <v>-33193.910000000003</v>
      </c>
      <c r="I476" s="210" t="s">
        <v>196</v>
      </c>
      <c r="J476" s="203"/>
      <c r="L476" s="206">
        <v>43344</v>
      </c>
      <c r="M476" s="283"/>
      <c r="N476" s="203" t="s">
        <v>156</v>
      </c>
      <c r="O476" s="203" t="s">
        <v>156</v>
      </c>
      <c r="P476" s="203"/>
      <c r="Q476" s="203"/>
      <c r="R476" s="210"/>
      <c r="S476" s="213"/>
    </row>
    <row r="477" spans="1:19" ht="15" customHeight="1">
      <c r="A477" s="205">
        <v>43344</v>
      </c>
      <c r="B477" s="200" t="s">
        <v>156</v>
      </c>
      <c r="C477" s="200" t="s">
        <v>552</v>
      </c>
      <c r="D477" s="201">
        <v>-1355.32</v>
      </c>
      <c r="I477" s="209" t="s">
        <v>198</v>
      </c>
      <c r="J477" s="200"/>
      <c r="L477" s="205">
        <v>43344</v>
      </c>
      <c r="M477" s="282"/>
      <c r="N477" s="200" t="s">
        <v>156</v>
      </c>
      <c r="O477" s="200" t="s">
        <v>156</v>
      </c>
      <c r="P477" s="200"/>
      <c r="Q477" s="200"/>
      <c r="R477" s="209"/>
      <c r="S477" s="212"/>
    </row>
    <row r="478" spans="1:19" ht="15" customHeight="1">
      <c r="A478" s="206">
        <v>43344</v>
      </c>
      <c r="B478" s="203" t="s">
        <v>156</v>
      </c>
      <c r="C478" s="203" t="s">
        <v>552</v>
      </c>
      <c r="D478" s="204">
        <v>-68.33</v>
      </c>
      <c r="I478" s="210" t="s">
        <v>199</v>
      </c>
      <c r="J478" s="203"/>
      <c r="L478" s="206">
        <v>43344</v>
      </c>
      <c r="M478" s="283"/>
      <c r="N478" s="203" t="s">
        <v>156</v>
      </c>
      <c r="O478" s="203" t="s">
        <v>156</v>
      </c>
      <c r="P478" s="203"/>
      <c r="Q478" s="203"/>
      <c r="R478" s="210"/>
      <c r="S478" s="213"/>
    </row>
    <row r="479" spans="1:19">
      <c r="A479" s="205">
        <v>43373</v>
      </c>
      <c r="B479" s="200" t="s">
        <v>156</v>
      </c>
      <c r="C479" s="200" t="s">
        <v>555</v>
      </c>
      <c r="D479" s="201">
        <v>33395.620000000003</v>
      </c>
      <c r="I479" s="209" t="s">
        <v>196</v>
      </c>
      <c r="J479" s="200"/>
      <c r="L479" s="205">
        <v>43373</v>
      </c>
      <c r="M479" s="282"/>
      <c r="N479" s="200" t="s">
        <v>156</v>
      </c>
      <c r="O479" s="200" t="s">
        <v>156</v>
      </c>
      <c r="P479" s="200"/>
      <c r="Q479" s="200"/>
      <c r="R479" s="209"/>
      <c r="S479" s="212"/>
    </row>
    <row r="480" spans="1:19">
      <c r="A480" s="206">
        <v>43373</v>
      </c>
      <c r="B480" s="203" t="s">
        <v>156</v>
      </c>
      <c r="C480" s="203" t="s">
        <v>555</v>
      </c>
      <c r="D480" s="204">
        <v>1161.57</v>
      </c>
      <c r="I480" s="210" t="s">
        <v>198</v>
      </c>
      <c r="J480" s="203"/>
      <c r="L480" s="206">
        <v>43373</v>
      </c>
      <c r="M480" s="283"/>
      <c r="N480" s="203" t="s">
        <v>156</v>
      </c>
      <c r="O480" s="203" t="s">
        <v>156</v>
      </c>
      <c r="P480" s="203"/>
      <c r="Q480" s="203"/>
      <c r="R480" s="210"/>
      <c r="S480" s="213"/>
    </row>
    <row r="481" spans="1:19">
      <c r="A481" s="205">
        <v>43373</v>
      </c>
      <c r="B481" s="200" t="s">
        <v>156</v>
      </c>
      <c r="C481" s="200" t="s">
        <v>555</v>
      </c>
      <c r="D481" s="201">
        <v>56.78</v>
      </c>
      <c r="I481" s="209" t="s">
        <v>199</v>
      </c>
      <c r="J481" s="200"/>
      <c r="L481" s="205">
        <v>43373</v>
      </c>
      <c r="M481" s="282"/>
      <c r="N481" s="200" t="s">
        <v>156</v>
      </c>
      <c r="O481" s="200"/>
      <c r="P481" s="200"/>
      <c r="Q481" s="200"/>
      <c r="R481" s="209"/>
      <c r="S481" s="212"/>
    </row>
    <row r="482" spans="1:19">
      <c r="A482" s="280">
        <v>43374</v>
      </c>
      <c r="B482" s="238" t="s">
        <v>156</v>
      </c>
      <c r="C482" s="238" t="s">
        <v>555</v>
      </c>
      <c r="D482" s="249">
        <v>-33395.620000000003</v>
      </c>
      <c r="I482" s="250" t="s">
        <v>196</v>
      </c>
      <c r="J482" s="238"/>
      <c r="L482" s="277">
        <v>43374</v>
      </c>
      <c r="M482" s="238"/>
      <c r="N482" s="200"/>
      <c r="O482" s="238" t="s">
        <v>156</v>
      </c>
      <c r="P482" s="238"/>
      <c r="Q482" s="238"/>
      <c r="R482" s="250"/>
      <c r="S482" s="238"/>
    </row>
    <row r="483" spans="1:19">
      <c r="A483" s="281">
        <v>43374</v>
      </c>
      <c r="B483" s="228" t="s">
        <v>156</v>
      </c>
      <c r="C483" s="228" t="s">
        <v>555</v>
      </c>
      <c r="D483" s="253">
        <v>-1161.57</v>
      </c>
      <c r="I483" s="583" t="s">
        <v>198</v>
      </c>
      <c r="J483" s="228"/>
      <c r="L483" s="278">
        <v>43374</v>
      </c>
      <c r="M483" s="228"/>
      <c r="N483" s="200"/>
      <c r="O483" s="228" t="s">
        <v>156</v>
      </c>
      <c r="P483" s="228"/>
      <c r="Q483" s="228"/>
      <c r="R483" s="254"/>
      <c r="S483" s="228"/>
    </row>
    <row r="484" spans="1:19">
      <c r="A484" s="280">
        <v>43374</v>
      </c>
      <c r="B484" s="238" t="s">
        <v>156</v>
      </c>
      <c r="C484" s="238" t="s">
        <v>555</v>
      </c>
      <c r="D484" s="249">
        <v>-56.78</v>
      </c>
      <c r="I484" s="250" t="s">
        <v>199</v>
      </c>
      <c r="J484" s="238"/>
      <c r="L484" s="277">
        <v>43374</v>
      </c>
      <c r="M484" s="238"/>
      <c r="N484" s="200"/>
      <c r="O484" s="238" t="s">
        <v>156</v>
      </c>
      <c r="P484" s="238"/>
      <c r="Q484" s="238"/>
      <c r="R484" s="250"/>
      <c r="S484" s="238"/>
    </row>
    <row r="485" spans="1:19">
      <c r="A485" s="280">
        <v>43434</v>
      </c>
      <c r="B485" s="238" t="s">
        <v>156</v>
      </c>
      <c r="C485" s="238" t="s">
        <v>1095</v>
      </c>
      <c r="D485" s="249">
        <v>9446.24</v>
      </c>
      <c r="I485" s="250" t="s">
        <v>196</v>
      </c>
      <c r="J485" s="238"/>
      <c r="L485" s="277">
        <v>43434</v>
      </c>
      <c r="M485" s="238"/>
      <c r="N485" s="200"/>
      <c r="O485" s="238" t="s">
        <v>156</v>
      </c>
      <c r="P485" s="238"/>
      <c r="Q485" s="238"/>
      <c r="R485" s="250"/>
      <c r="S485" s="238"/>
    </row>
    <row r="486" spans="1:19">
      <c r="A486" s="281">
        <v>43434</v>
      </c>
      <c r="B486" s="228" t="s">
        <v>156</v>
      </c>
      <c r="C486" s="228" t="s">
        <v>1095</v>
      </c>
      <c r="D486" s="253">
        <v>327.61</v>
      </c>
      <c r="I486" s="583" t="s">
        <v>198</v>
      </c>
      <c r="J486" s="228"/>
      <c r="L486" s="278">
        <v>43434</v>
      </c>
      <c r="M486" s="228"/>
      <c r="N486" s="200"/>
      <c r="O486" s="228" t="s">
        <v>156</v>
      </c>
      <c r="P486" s="228"/>
      <c r="Q486" s="228"/>
      <c r="R486" s="254"/>
      <c r="S486" s="228"/>
    </row>
    <row r="487" spans="1:19">
      <c r="A487" s="280">
        <v>43434</v>
      </c>
      <c r="B487" s="238" t="s">
        <v>156</v>
      </c>
      <c r="C487" s="238" t="s">
        <v>1095</v>
      </c>
      <c r="D487" s="249">
        <v>16.059999999999999</v>
      </c>
      <c r="I487" s="250" t="s">
        <v>199</v>
      </c>
      <c r="J487" s="238"/>
      <c r="L487" s="277">
        <v>43434</v>
      </c>
      <c r="M487" s="238"/>
      <c r="N487" s="200"/>
      <c r="O487" s="238" t="s">
        <v>156</v>
      </c>
      <c r="P487" s="238"/>
      <c r="Q487" s="238"/>
      <c r="R487" s="250"/>
      <c r="S487" s="238"/>
    </row>
    <row r="488" spans="1:19">
      <c r="A488" s="281">
        <v>43435</v>
      </c>
      <c r="B488" s="228" t="s">
        <v>156</v>
      </c>
      <c r="C488" s="228" t="s">
        <v>1095</v>
      </c>
      <c r="D488" s="253">
        <v>-9446.24</v>
      </c>
      <c r="I488" s="583" t="s">
        <v>196</v>
      </c>
      <c r="J488" s="228"/>
      <c r="L488" s="278">
        <v>43435</v>
      </c>
      <c r="M488" s="228"/>
      <c r="N488" s="200"/>
      <c r="O488" s="228" t="s">
        <v>156</v>
      </c>
      <c r="P488" s="228"/>
      <c r="Q488" s="228"/>
      <c r="R488" s="254"/>
      <c r="S488" s="228"/>
    </row>
    <row r="489" spans="1:19">
      <c r="A489" s="280">
        <v>43435</v>
      </c>
      <c r="B489" s="238" t="s">
        <v>156</v>
      </c>
      <c r="C489" s="238" t="s">
        <v>1095</v>
      </c>
      <c r="D489" s="249">
        <v>-327.61</v>
      </c>
      <c r="I489" s="250" t="s">
        <v>198</v>
      </c>
      <c r="J489" s="238"/>
      <c r="L489" s="277">
        <v>43435</v>
      </c>
      <c r="M489" s="238"/>
      <c r="N489" s="200"/>
      <c r="O489" s="238" t="s">
        <v>156</v>
      </c>
      <c r="P489" s="238"/>
      <c r="Q489" s="238"/>
      <c r="R489" s="250"/>
      <c r="S489" s="238"/>
    </row>
    <row r="490" spans="1:19">
      <c r="A490" s="281">
        <v>43435</v>
      </c>
      <c r="B490" s="228" t="s">
        <v>156</v>
      </c>
      <c r="C490" s="228" t="s">
        <v>1095</v>
      </c>
      <c r="D490" s="253">
        <v>-16.059999999999999</v>
      </c>
      <c r="I490" s="583" t="s">
        <v>199</v>
      </c>
      <c r="J490" s="228"/>
      <c r="L490" s="278">
        <v>43435</v>
      </c>
      <c r="M490" s="228"/>
      <c r="N490" s="200"/>
      <c r="O490" s="228" t="s">
        <v>156</v>
      </c>
      <c r="P490" s="228"/>
      <c r="Q490" s="228"/>
      <c r="R490" s="254"/>
      <c r="S490" s="228"/>
    </row>
    <row r="491" spans="1:19">
      <c r="A491" s="280">
        <v>43465</v>
      </c>
      <c r="B491" s="238" t="s">
        <v>156</v>
      </c>
      <c r="C491" s="238" t="s">
        <v>1102</v>
      </c>
      <c r="D491" s="249">
        <v>14016.53</v>
      </c>
      <c r="I491" s="250" t="s">
        <v>196</v>
      </c>
      <c r="J491" s="238"/>
      <c r="L491" s="277">
        <v>43465</v>
      </c>
      <c r="M491" s="238"/>
      <c r="N491" s="200"/>
      <c r="O491" s="238" t="s">
        <v>156</v>
      </c>
      <c r="P491" s="238"/>
      <c r="Q491" s="238"/>
      <c r="R491" s="250"/>
      <c r="S491" s="238"/>
    </row>
    <row r="492" spans="1:19">
      <c r="A492" s="281">
        <v>43465</v>
      </c>
      <c r="B492" s="228" t="s">
        <v>156</v>
      </c>
      <c r="C492" s="228" t="s">
        <v>1102</v>
      </c>
      <c r="D492" s="253">
        <v>484.57</v>
      </c>
      <c r="I492" s="583" t="s">
        <v>198</v>
      </c>
      <c r="J492" s="228"/>
      <c r="L492" s="278">
        <v>43465</v>
      </c>
      <c r="M492" s="228"/>
      <c r="N492" s="200"/>
      <c r="O492" s="228" t="s">
        <v>156</v>
      </c>
      <c r="P492" s="228"/>
      <c r="Q492" s="228"/>
      <c r="R492" s="254"/>
      <c r="S492" s="228"/>
    </row>
    <row r="493" spans="1:19">
      <c r="A493" s="280">
        <v>43465</v>
      </c>
      <c r="B493" s="238" t="s">
        <v>156</v>
      </c>
      <c r="C493" s="238" t="s">
        <v>1102</v>
      </c>
      <c r="D493" s="249">
        <v>19.059999999999999</v>
      </c>
      <c r="I493" s="250" t="s">
        <v>199</v>
      </c>
      <c r="J493" s="238"/>
      <c r="L493" s="277">
        <v>43465</v>
      </c>
      <c r="M493" s="238"/>
      <c r="N493" s="200"/>
      <c r="O493" s="238" t="s">
        <v>156</v>
      </c>
      <c r="P493" s="238"/>
      <c r="Q493" s="238"/>
      <c r="R493" s="250"/>
      <c r="S493" s="238"/>
    </row>
    <row r="494" spans="1:19" ht="15" customHeight="1">
      <c r="A494" s="206">
        <v>43282</v>
      </c>
      <c r="B494" s="203" t="s">
        <v>156</v>
      </c>
      <c r="C494" s="203" t="s">
        <v>513</v>
      </c>
      <c r="D494" s="204">
        <v>-34566.519999999997</v>
      </c>
      <c r="I494" s="210" t="s">
        <v>204</v>
      </c>
      <c r="J494" s="203"/>
      <c r="L494" s="206">
        <v>43282</v>
      </c>
      <c r="M494" s="283"/>
      <c r="N494" s="203" t="s">
        <v>156</v>
      </c>
      <c r="O494" s="203" t="s">
        <v>156</v>
      </c>
      <c r="P494" s="203"/>
      <c r="Q494" s="203"/>
      <c r="R494" s="210"/>
      <c r="S494" s="213"/>
    </row>
    <row r="495" spans="1:19" ht="15" customHeight="1">
      <c r="A495" s="205">
        <v>43282</v>
      </c>
      <c r="B495" s="200" t="s">
        <v>156</v>
      </c>
      <c r="C495" s="200" t="s">
        <v>515</v>
      </c>
      <c r="D495" s="201">
        <v>-4015</v>
      </c>
      <c r="I495" s="209" t="s">
        <v>204</v>
      </c>
      <c r="J495" s="200"/>
      <c r="L495" s="205">
        <v>43282</v>
      </c>
      <c r="M495" s="282"/>
      <c r="N495" s="200" t="s">
        <v>156</v>
      </c>
      <c r="O495" s="200" t="s">
        <v>156</v>
      </c>
      <c r="P495" s="200"/>
      <c r="Q495" s="200"/>
      <c r="R495" s="209"/>
      <c r="S495" s="212"/>
    </row>
    <row r="496" spans="1:19" ht="15" customHeight="1">
      <c r="A496" s="206">
        <v>43312</v>
      </c>
      <c r="B496" s="203" t="s">
        <v>156</v>
      </c>
      <c r="C496" s="203" t="s">
        <v>517</v>
      </c>
      <c r="D496" s="204">
        <v>36963.480000000003</v>
      </c>
      <c r="I496" s="210" t="s">
        <v>204</v>
      </c>
      <c r="J496" s="203"/>
      <c r="L496" s="206">
        <v>43312</v>
      </c>
      <c r="M496" s="283"/>
      <c r="N496" s="203" t="s">
        <v>156</v>
      </c>
      <c r="O496" s="203" t="s">
        <v>156</v>
      </c>
      <c r="P496" s="203"/>
      <c r="Q496" s="203"/>
      <c r="R496" s="210"/>
      <c r="S496" s="213"/>
    </row>
    <row r="497" spans="1:19" ht="15" customHeight="1">
      <c r="A497" s="205">
        <v>43313</v>
      </c>
      <c r="B497" s="200" t="s">
        <v>156</v>
      </c>
      <c r="C497" s="200" t="s">
        <v>517</v>
      </c>
      <c r="D497" s="201">
        <v>-36963.480000000003</v>
      </c>
      <c r="I497" s="209" t="s">
        <v>204</v>
      </c>
      <c r="J497" s="200"/>
      <c r="L497" s="205">
        <v>43313</v>
      </c>
      <c r="M497" s="282"/>
      <c r="N497" s="200" t="s">
        <v>156</v>
      </c>
      <c r="O497" s="200" t="s">
        <v>156</v>
      </c>
      <c r="P497" s="200"/>
      <c r="Q497" s="200"/>
      <c r="R497" s="209"/>
      <c r="S497" s="212"/>
    </row>
    <row r="498" spans="1:19" ht="15" customHeight="1">
      <c r="A498" s="206">
        <v>43343</v>
      </c>
      <c r="B498" s="203" t="s">
        <v>156</v>
      </c>
      <c r="C498" s="203" t="s">
        <v>520</v>
      </c>
      <c r="D498" s="204">
        <v>45875.31</v>
      </c>
      <c r="I498" s="210" t="s">
        <v>204</v>
      </c>
      <c r="J498" s="203"/>
      <c r="L498" s="206">
        <v>43343</v>
      </c>
      <c r="M498" s="283"/>
      <c r="N498" s="203" t="s">
        <v>156</v>
      </c>
      <c r="O498" s="203" t="s">
        <v>156</v>
      </c>
      <c r="P498" s="203"/>
      <c r="Q498" s="203"/>
      <c r="R498" s="210"/>
      <c r="S498" s="213"/>
    </row>
    <row r="499" spans="1:19" ht="15" customHeight="1">
      <c r="A499" s="205">
        <v>43344</v>
      </c>
      <c r="B499" s="200" t="s">
        <v>156</v>
      </c>
      <c r="C499" s="200" t="s">
        <v>520</v>
      </c>
      <c r="D499" s="201">
        <v>-45875.31</v>
      </c>
      <c r="I499" s="209" t="s">
        <v>204</v>
      </c>
      <c r="J499" s="200"/>
      <c r="L499" s="205">
        <v>43344</v>
      </c>
      <c r="M499" s="282"/>
      <c r="N499" s="200" t="s">
        <v>156</v>
      </c>
      <c r="O499" s="200" t="s">
        <v>156</v>
      </c>
      <c r="P499" s="200"/>
      <c r="Q499" s="200"/>
      <c r="R499" s="209"/>
      <c r="S499" s="212"/>
    </row>
    <row r="500" spans="1:19" ht="15" customHeight="1">
      <c r="A500" s="206">
        <v>43373</v>
      </c>
      <c r="B500" s="203" t="s">
        <v>156</v>
      </c>
      <c r="C500" s="203" t="s">
        <v>523</v>
      </c>
      <c r="D500" s="204">
        <v>55482.74</v>
      </c>
      <c r="I500" s="210" t="s">
        <v>204</v>
      </c>
      <c r="J500" s="203"/>
      <c r="L500" s="206">
        <v>43373</v>
      </c>
      <c r="M500" s="283"/>
      <c r="N500" s="203" t="s">
        <v>156</v>
      </c>
      <c r="O500" s="203" t="s">
        <v>156</v>
      </c>
      <c r="P500" s="203"/>
      <c r="Q500" s="203"/>
      <c r="R500" s="210"/>
      <c r="S500" s="213"/>
    </row>
    <row r="501" spans="1:19">
      <c r="A501" s="281">
        <v>43374</v>
      </c>
      <c r="B501" s="228" t="s">
        <v>156</v>
      </c>
      <c r="C501" s="228" t="s">
        <v>523</v>
      </c>
      <c r="D501" s="253">
        <v>-55482.74</v>
      </c>
      <c r="I501" s="583" t="s">
        <v>204</v>
      </c>
      <c r="J501" s="228"/>
      <c r="L501" s="278">
        <v>43374</v>
      </c>
      <c r="M501" s="228"/>
      <c r="N501" s="200"/>
      <c r="O501" s="228"/>
      <c r="P501" s="228"/>
      <c r="Q501" s="228"/>
      <c r="R501" s="254"/>
      <c r="S501" s="228"/>
    </row>
    <row r="502" spans="1:19">
      <c r="A502" s="280">
        <v>43404</v>
      </c>
      <c r="B502" s="238" t="s">
        <v>156</v>
      </c>
      <c r="C502" s="238" t="s">
        <v>1105</v>
      </c>
      <c r="D502" s="249">
        <v>50234.86</v>
      </c>
      <c r="I502" s="250" t="s">
        <v>204</v>
      </c>
      <c r="J502" s="238"/>
      <c r="L502" s="277">
        <v>43404</v>
      </c>
      <c r="M502" s="238"/>
      <c r="N502" s="200"/>
      <c r="O502" s="238"/>
      <c r="P502" s="238"/>
      <c r="Q502" s="238"/>
      <c r="R502" s="250"/>
      <c r="S502" s="238"/>
    </row>
    <row r="503" spans="1:19">
      <c r="A503" s="281">
        <v>43405</v>
      </c>
      <c r="B503" s="228" t="s">
        <v>156</v>
      </c>
      <c r="C503" s="228" t="s">
        <v>1105</v>
      </c>
      <c r="D503" s="253">
        <v>-50234.86</v>
      </c>
      <c r="I503" s="583" t="s">
        <v>204</v>
      </c>
      <c r="J503" s="228"/>
      <c r="L503" s="278">
        <v>43405</v>
      </c>
      <c r="M503" s="228"/>
      <c r="N503" s="200"/>
      <c r="O503" s="228"/>
      <c r="P503" s="228"/>
      <c r="Q503" s="228"/>
      <c r="R503" s="254"/>
      <c r="S503" s="228"/>
    </row>
    <row r="504" spans="1:19">
      <c r="A504" s="280">
        <v>43434</v>
      </c>
      <c r="B504" s="238" t="s">
        <v>156</v>
      </c>
      <c r="C504" s="238" t="s">
        <v>1108</v>
      </c>
      <c r="D504" s="249">
        <v>58602.36</v>
      </c>
      <c r="I504" s="250" t="s">
        <v>204</v>
      </c>
      <c r="J504" s="238"/>
      <c r="L504" s="277">
        <v>43434</v>
      </c>
      <c r="M504" s="238"/>
      <c r="N504" s="200"/>
      <c r="O504" s="238"/>
      <c r="P504" s="238"/>
      <c r="Q504" s="238"/>
      <c r="R504" s="250"/>
      <c r="S504" s="238"/>
    </row>
    <row r="505" spans="1:19">
      <c r="A505" s="281">
        <v>43435</v>
      </c>
      <c r="B505" s="228" t="s">
        <v>156</v>
      </c>
      <c r="C505" s="228" t="s">
        <v>1108</v>
      </c>
      <c r="D505" s="253">
        <v>-58602.36</v>
      </c>
      <c r="I505" s="583" t="s">
        <v>204</v>
      </c>
      <c r="J505" s="228"/>
      <c r="L505" s="278">
        <v>43435</v>
      </c>
      <c r="M505" s="228"/>
      <c r="N505" s="200"/>
      <c r="O505" s="228"/>
      <c r="P505" s="228"/>
      <c r="Q505" s="228"/>
      <c r="R505" s="254"/>
      <c r="S505" s="228"/>
    </row>
    <row r="506" spans="1:19" ht="15" customHeight="1">
      <c r="A506" s="206">
        <v>43465</v>
      </c>
      <c r="B506" s="203"/>
      <c r="C506" s="238" t="s">
        <v>1541</v>
      </c>
      <c r="D506" s="249">
        <v>51744.04</v>
      </c>
      <c r="I506" s="210"/>
      <c r="J506" s="203"/>
      <c r="L506" s="206"/>
      <c r="M506" s="283"/>
      <c r="N506" s="203"/>
      <c r="O506" s="203"/>
      <c r="P506" s="203"/>
      <c r="Q506" s="203"/>
      <c r="R506" s="210"/>
      <c r="S506" s="213"/>
    </row>
    <row r="507" spans="1:19" ht="15" customHeight="1">
      <c r="A507" s="205">
        <v>43282</v>
      </c>
      <c r="B507" s="200" t="s">
        <v>156</v>
      </c>
      <c r="C507" s="200" t="s">
        <v>525</v>
      </c>
      <c r="D507" s="201">
        <v>-27000</v>
      </c>
      <c r="I507" s="209" t="s">
        <v>188</v>
      </c>
      <c r="J507" s="200"/>
      <c r="L507" s="205">
        <v>43282</v>
      </c>
      <c r="M507" s="282"/>
      <c r="N507" s="200" t="s">
        <v>156</v>
      </c>
      <c r="O507" s="200" t="s">
        <v>156</v>
      </c>
      <c r="P507" s="200"/>
      <c r="Q507" s="200"/>
      <c r="R507" s="209"/>
      <c r="S507" s="212"/>
    </row>
    <row r="508" spans="1:19">
      <c r="A508" s="280">
        <v>43374</v>
      </c>
      <c r="B508" s="238" t="s">
        <v>156</v>
      </c>
      <c r="C508" s="238" t="s">
        <v>510</v>
      </c>
      <c r="D508" s="249">
        <v>-6000</v>
      </c>
      <c r="I508" s="250" t="s">
        <v>509</v>
      </c>
      <c r="J508" s="238"/>
      <c r="L508" s="277">
        <v>43374</v>
      </c>
      <c r="M508" s="238"/>
      <c r="N508" s="200"/>
      <c r="O508" s="238"/>
      <c r="P508" s="238"/>
      <c r="Q508" s="238"/>
      <c r="R508" s="250"/>
      <c r="S508" s="238"/>
    </row>
    <row r="509" spans="1:19" ht="15" customHeight="1">
      <c r="A509" s="205">
        <v>43292</v>
      </c>
      <c r="B509" s="200" t="s">
        <v>156</v>
      </c>
      <c r="C509" s="200" t="s">
        <v>197</v>
      </c>
      <c r="D509" s="201">
        <v>43311.05</v>
      </c>
      <c r="I509" s="209" t="s">
        <v>196</v>
      </c>
      <c r="J509" s="200"/>
      <c r="L509" s="205">
        <v>43292</v>
      </c>
      <c r="M509" s="282"/>
      <c r="N509" s="200" t="s">
        <v>156</v>
      </c>
      <c r="O509" s="200" t="s">
        <v>156</v>
      </c>
      <c r="P509" s="200"/>
      <c r="Q509" s="200"/>
      <c r="R509" s="209"/>
      <c r="S509" s="212"/>
    </row>
    <row r="510" spans="1:19" ht="15" customHeight="1">
      <c r="A510" s="206">
        <v>43292</v>
      </c>
      <c r="B510" s="203" t="s">
        <v>156</v>
      </c>
      <c r="C510" s="203" t="s">
        <v>197</v>
      </c>
      <c r="D510" s="204">
        <v>1574.09</v>
      </c>
      <c r="I510" s="210" t="s">
        <v>198</v>
      </c>
      <c r="J510" s="203"/>
      <c r="L510" s="206">
        <v>43292</v>
      </c>
      <c r="M510" s="283"/>
      <c r="N510" s="203" t="s">
        <v>156</v>
      </c>
      <c r="O510" s="203" t="s">
        <v>156</v>
      </c>
      <c r="P510" s="203"/>
      <c r="Q510" s="203"/>
      <c r="R510" s="210"/>
      <c r="S510" s="213"/>
    </row>
    <row r="511" spans="1:19" ht="15" customHeight="1">
      <c r="A511" s="205">
        <v>43292</v>
      </c>
      <c r="B511" s="200" t="s">
        <v>156</v>
      </c>
      <c r="C511" s="200" t="s">
        <v>197</v>
      </c>
      <c r="D511" s="201">
        <v>73.63</v>
      </c>
      <c r="I511" s="209" t="s">
        <v>199</v>
      </c>
      <c r="J511" s="200"/>
      <c r="L511" s="205">
        <v>43292</v>
      </c>
      <c r="M511" s="282"/>
      <c r="N511" s="200" t="s">
        <v>156</v>
      </c>
      <c r="O511" s="200" t="s">
        <v>156</v>
      </c>
      <c r="P511" s="200"/>
      <c r="Q511" s="200"/>
      <c r="R511" s="209"/>
      <c r="S511" s="212"/>
    </row>
    <row r="512" spans="1:19" ht="15" customHeight="1">
      <c r="A512" s="206">
        <v>43306</v>
      </c>
      <c r="B512" s="203" t="s">
        <v>156</v>
      </c>
      <c r="C512" s="203" t="s">
        <v>201</v>
      </c>
      <c r="D512" s="204">
        <v>48816.17</v>
      </c>
      <c r="I512" s="210" t="s">
        <v>196</v>
      </c>
      <c r="J512" s="203"/>
      <c r="L512" s="206">
        <v>43306</v>
      </c>
      <c r="M512" s="283"/>
      <c r="N512" s="203" t="s">
        <v>156</v>
      </c>
      <c r="O512" s="203" t="s">
        <v>156</v>
      </c>
      <c r="P512" s="203"/>
      <c r="Q512" s="203"/>
      <c r="R512" s="210"/>
      <c r="S512" s="213"/>
    </row>
    <row r="513" spans="1:19" ht="15" customHeight="1">
      <c r="A513" s="205">
        <v>43306</v>
      </c>
      <c r="B513" s="200" t="s">
        <v>156</v>
      </c>
      <c r="C513" s="200" t="s">
        <v>201</v>
      </c>
      <c r="D513" s="201">
        <v>1632.78</v>
      </c>
      <c r="I513" s="209" t="s">
        <v>198</v>
      </c>
      <c r="J513" s="200"/>
      <c r="L513" s="205">
        <v>43306</v>
      </c>
      <c r="M513" s="282"/>
      <c r="N513" s="200" t="s">
        <v>156</v>
      </c>
      <c r="O513" s="200" t="s">
        <v>156</v>
      </c>
      <c r="P513" s="200"/>
      <c r="Q513" s="200"/>
      <c r="R513" s="209"/>
      <c r="S513" s="212"/>
    </row>
    <row r="514" spans="1:19" ht="15" customHeight="1">
      <c r="A514" s="206">
        <v>43306</v>
      </c>
      <c r="B514" s="203" t="s">
        <v>156</v>
      </c>
      <c r="C514" s="203" t="s">
        <v>201</v>
      </c>
      <c r="D514" s="204">
        <v>82.99</v>
      </c>
      <c r="I514" s="210" t="s">
        <v>199</v>
      </c>
      <c r="J514" s="203"/>
      <c r="L514" s="206">
        <v>43306</v>
      </c>
      <c r="M514" s="283"/>
      <c r="N514" s="203" t="s">
        <v>156</v>
      </c>
      <c r="O514" s="203" t="s">
        <v>156</v>
      </c>
      <c r="P514" s="203"/>
      <c r="Q514" s="203"/>
      <c r="R514" s="210"/>
      <c r="S514" s="213"/>
    </row>
    <row r="515" spans="1:19" ht="15" customHeight="1">
      <c r="A515" s="205">
        <v>43320</v>
      </c>
      <c r="B515" s="200" t="s">
        <v>156</v>
      </c>
      <c r="C515" s="200" t="s">
        <v>203</v>
      </c>
      <c r="D515" s="201">
        <v>47139.45</v>
      </c>
      <c r="I515" s="209" t="s">
        <v>196</v>
      </c>
      <c r="J515" s="200"/>
      <c r="L515" s="205">
        <v>43320</v>
      </c>
      <c r="M515" s="282"/>
      <c r="N515" s="200" t="s">
        <v>156</v>
      </c>
      <c r="O515" s="200" t="s">
        <v>156</v>
      </c>
      <c r="P515" s="200"/>
      <c r="Q515" s="200"/>
      <c r="R515" s="209"/>
      <c r="S515" s="212"/>
    </row>
    <row r="516" spans="1:19" ht="15" customHeight="1">
      <c r="A516" s="206">
        <v>43320</v>
      </c>
      <c r="B516" s="203" t="s">
        <v>156</v>
      </c>
      <c r="C516" s="203" t="s">
        <v>203</v>
      </c>
      <c r="D516" s="204">
        <v>1693.39</v>
      </c>
      <c r="I516" s="210" t="s">
        <v>198</v>
      </c>
      <c r="J516" s="203"/>
      <c r="L516" s="206">
        <v>43320</v>
      </c>
      <c r="M516" s="283"/>
      <c r="N516" s="203" t="s">
        <v>156</v>
      </c>
      <c r="O516" s="203" t="s">
        <v>156</v>
      </c>
      <c r="P516" s="203"/>
      <c r="Q516" s="203"/>
      <c r="R516" s="210"/>
      <c r="S516" s="213"/>
    </row>
    <row r="517" spans="1:19" ht="15" customHeight="1">
      <c r="A517" s="205">
        <v>43320</v>
      </c>
      <c r="B517" s="200" t="s">
        <v>156</v>
      </c>
      <c r="C517" s="200" t="s">
        <v>203</v>
      </c>
      <c r="D517" s="201">
        <v>91.09</v>
      </c>
      <c r="I517" s="209" t="s">
        <v>199</v>
      </c>
      <c r="J517" s="200"/>
      <c r="L517" s="205">
        <v>43320</v>
      </c>
      <c r="M517" s="282"/>
      <c r="N517" s="200" t="s">
        <v>156</v>
      </c>
      <c r="O517" s="200" t="s">
        <v>156</v>
      </c>
      <c r="P517" s="200"/>
      <c r="Q517" s="200"/>
      <c r="R517" s="209"/>
      <c r="S517" s="212"/>
    </row>
    <row r="518" spans="1:19" ht="15" customHeight="1">
      <c r="A518" s="206">
        <v>43320</v>
      </c>
      <c r="B518" s="203" t="s">
        <v>156</v>
      </c>
      <c r="C518" s="203" t="s">
        <v>203</v>
      </c>
      <c r="D518" s="204">
        <v>4015.27</v>
      </c>
      <c r="I518" s="210" t="s">
        <v>204</v>
      </c>
      <c r="J518" s="203"/>
      <c r="L518" s="206">
        <v>43320</v>
      </c>
      <c r="M518" s="283"/>
      <c r="N518" s="203" t="s">
        <v>156</v>
      </c>
      <c r="O518" s="203" t="s">
        <v>156</v>
      </c>
      <c r="P518" s="203"/>
      <c r="Q518" s="203"/>
      <c r="R518" s="210"/>
      <c r="S518" s="213"/>
    </row>
    <row r="519" spans="1:19" ht="15" customHeight="1">
      <c r="A519" s="205">
        <v>43334</v>
      </c>
      <c r="B519" s="200" t="s">
        <v>156</v>
      </c>
      <c r="C519" s="200" t="s">
        <v>206</v>
      </c>
      <c r="D519" s="201">
        <v>47419.87</v>
      </c>
      <c r="I519" s="209" t="s">
        <v>196</v>
      </c>
      <c r="J519" s="200"/>
      <c r="L519" s="205">
        <v>43334</v>
      </c>
      <c r="M519" s="282"/>
      <c r="N519" s="200" t="s">
        <v>156</v>
      </c>
      <c r="O519" s="200" t="s">
        <v>156</v>
      </c>
      <c r="P519" s="200"/>
      <c r="Q519" s="200"/>
      <c r="R519" s="209"/>
      <c r="S519" s="212"/>
    </row>
    <row r="520" spans="1:19" ht="15" customHeight="1">
      <c r="A520" s="206">
        <v>43334</v>
      </c>
      <c r="B520" s="203" t="s">
        <v>156</v>
      </c>
      <c r="C520" s="203" t="s">
        <v>206</v>
      </c>
      <c r="D520" s="204">
        <v>10000</v>
      </c>
      <c r="I520" s="210" t="s">
        <v>188</v>
      </c>
      <c r="J520" s="203"/>
      <c r="L520" s="206">
        <v>43334</v>
      </c>
      <c r="M520" s="283"/>
      <c r="N520" s="203" t="s">
        <v>156</v>
      </c>
      <c r="O520" s="203" t="s">
        <v>156</v>
      </c>
      <c r="P520" s="203"/>
      <c r="Q520" s="203"/>
      <c r="R520" s="210"/>
      <c r="S520" s="213"/>
    </row>
    <row r="521" spans="1:19" ht="15" customHeight="1">
      <c r="A521" s="205">
        <v>43334</v>
      </c>
      <c r="B521" s="200" t="s">
        <v>156</v>
      </c>
      <c r="C521" s="200" t="s">
        <v>206</v>
      </c>
      <c r="D521" s="201">
        <v>1936.17</v>
      </c>
      <c r="I521" s="209" t="s">
        <v>198</v>
      </c>
      <c r="J521" s="200"/>
      <c r="L521" s="205">
        <v>43334</v>
      </c>
      <c r="M521" s="282"/>
      <c r="N521" s="200" t="s">
        <v>156</v>
      </c>
      <c r="O521" s="200" t="s">
        <v>156</v>
      </c>
      <c r="P521" s="200"/>
      <c r="Q521" s="200"/>
      <c r="R521" s="209"/>
      <c r="S521" s="212"/>
    </row>
    <row r="522" spans="1:19" ht="15" customHeight="1">
      <c r="A522" s="206">
        <v>43334</v>
      </c>
      <c r="B522" s="203" t="s">
        <v>156</v>
      </c>
      <c r="C522" s="203" t="s">
        <v>206</v>
      </c>
      <c r="D522" s="204">
        <v>97.62</v>
      </c>
      <c r="I522" s="210" t="s">
        <v>199</v>
      </c>
      <c r="J522" s="203"/>
      <c r="L522" s="206">
        <v>43334</v>
      </c>
      <c r="M522" s="283"/>
      <c r="N522" s="203" t="s">
        <v>156</v>
      </c>
      <c r="O522" s="203" t="s">
        <v>156</v>
      </c>
      <c r="P522" s="203"/>
      <c r="Q522" s="203"/>
      <c r="R522" s="210"/>
      <c r="S522" s="213"/>
    </row>
    <row r="523" spans="1:19" ht="15" customHeight="1">
      <c r="A523" s="205">
        <v>43348</v>
      </c>
      <c r="B523" s="200" t="s">
        <v>156</v>
      </c>
      <c r="C523" s="200" t="s">
        <v>208</v>
      </c>
      <c r="D523" s="201">
        <v>46721.78</v>
      </c>
      <c r="I523" s="209" t="s">
        <v>196</v>
      </c>
      <c r="J523" s="200"/>
      <c r="L523" s="205">
        <v>43348</v>
      </c>
      <c r="M523" s="282"/>
      <c r="N523" s="200" t="s">
        <v>156</v>
      </c>
      <c r="O523" s="200" t="s">
        <v>156</v>
      </c>
      <c r="P523" s="200"/>
      <c r="Q523" s="200"/>
      <c r="R523" s="209"/>
      <c r="S523" s="212"/>
    </row>
    <row r="524" spans="1:19" ht="15" customHeight="1">
      <c r="A524" s="206">
        <v>43348</v>
      </c>
      <c r="B524" s="203" t="s">
        <v>156</v>
      </c>
      <c r="C524" s="203" t="s">
        <v>208</v>
      </c>
      <c r="D524" s="204">
        <v>1615.23</v>
      </c>
      <c r="I524" s="210" t="s">
        <v>198</v>
      </c>
      <c r="J524" s="203"/>
      <c r="L524" s="206">
        <v>43348</v>
      </c>
      <c r="M524" s="283"/>
      <c r="N524" s="203" t="s">
        <v>156</v>
      </c>
      <c r="O524" s="203" t="s">
        <v>156</v>
      </c>
      <c r="P524" s="203"/>
      <c r="Q524" s="203"/>
      <c r="R524" s="210"/>
      <c r="S524" s="213"/>
    </row>
    <row r="525" spans="1:19" ht="15" customHeight="1">
      <c r="A525" s="205">
        <v>43348</v>
      </c>
      <c r="B525" s="200" t="s">
        <v>156</v>
      </c>
      <c r="C525" s="200" t="s">
        <v>208</v>
      </c>
      <c r="D525" s="201">
        <v>79.44</v>
      </c>
      <c r="I525" s="209" t="s">
        <v>199</v>
      </c>
      <c r="J525" s="200"/>
      <c r="L525" s="205">
        <v>43348</v>
      </c>
      <c r="M525" s="282"/>
      <c r="N525" s="200" t="s">
        <v>156</v>
      </c>
      <c r="O525" s="200" t="s">
        <v>156</v>
      </c>
      <c r="P525" s="200"/>
      <c r="Q525" s="200"/>
      <c r="R525" s="209"/>
      <c r="S525" s="212"/>
    </row>
    <row r="526" spans="1:19" ht="15" customHeight="1">
      <c r="A526" s="206">
        <v>43362</v>
      </c>
      <c r="B526" s="203" t="s">
        <v>156</v>
      </c>
      <c r="C526" s="203" t="s">
        <v>210</v>
      </c>
      <c r="D526" s="204">
        <v>47708.03</v>
      </c>
      <c r="I526" s="210" t="s">
        <v>196</v>
      </c>
      <c r="J526" s="203"/>
      <c r="L526" s="206">
        <v>43362</v>
      </c>
      <c r="M526" s="283"/>
      <c r="N526" s="203" t="s">
        <v>156</v>
      </c>
      <c r="O526" s="203" t="s">
        <v>156</v>
      </c>
      <c r="P526" s="203"/>
      <c r="Q526" s="203"/>
      <c r="R526" s="210"/>
      <c r="S526" s="213"/>
    </row>
    <row r="527" spans="1:19" ht="15" customHeight="1">
      <c r="A527" s="205">
        <v>43362</v>
      </c>
      <c r="B527" s="200" t="s">
        <v>156</v>
      </c>
      <c r="C527" s="200" t="s">
        <v>210</v>
      </c>
      <c r="D527" s="201">
        <v>1659.38</v>
      </c>
      <c r="I527" s="209" t="s">
        <v>198</v>
      </c>
      <c r="J527" s="200"/>
      <c r="L527" s="205">
        <v>43362</v>
      </c>
      <c r="M527" s="282"/>
      <c r="N527" s="200" t="s">
        <v>156</v>
      </c>
      <c r="O527" s="200" t="s">
        <v>156</v>
      </c>
      <c r="P527" s="200"/>
      <c r="Q527" s="200"/>
      <c r="R527" s="209"/>
      <c r="S527" s="212"/>
    </row>
    <row r="528" spans="1:19" ht="15" customHeight="1">
      <c r="A528" s="206">
        <v>43362</v>
      </c>
      <c r="B528" s="203" t="s">
        <v>156</v>
      </c>
      <c r="C528" s="203" t="s">
        <v>210</v>
      </c>
      <c r="D528" s="204">
        <v>81.12</v>
      </c>
      <c r="I528" s="210" t="s">
        <v>199</v>
      </c>
      <c r="J528" s="203"/>
      <c r="L528" s="206">
        <v>43362</v>
      </c>
      <c r="M528" s="283"/>
      <c r="N528" s="203" t="s">
        <v>156</v>
      </c>
      <c r="O528" s="203" t="s">
        <v>156</v>
      </c>
      <c r="P528" s="203"/>
      <c r="Q528" s="203"/>
      <c r="R528" s="210"/>
      <c r="S528" s="213"/>
    </row>
    <row r="529" spans="1:19" ht="15" customHeight="1">
      <c r="A529" s="255">
        <v>43376</v>
      </c>
      <c r="B529" s="254" t="s">
        <v>156</v>
      </c>
      <c r="C529" s="228" t="s">
        <v>1086</v>
      </c>
      <c r="D529" s="253">
        <v>46721.78</v>
      </c>
      <c r="I529" s="583" t="s">
        <v>196</v>
      </c>
      <c r="J529" s="228"/>
      <c r="L529" s="281">
        <v>43376</v>
      </c>
      <c r="M529" s="285"/>
      <c r="N529" s="228" t="s">
        <v>156</v>
      </c>
      <c r="O529" s="228" t="s">
        <v>156</v>
      </c>
      <c r="P529" s="228"/>
      <c r="Q529" s="228"/>
      <c r="R529" s="228"/>
      <c r="S529" s="228"/>
    </row>
    <row r="530" spans="1:19" ht="15" customHeight="1">
      <c r="A530" s="252">
        <v>43376</v>
      </c>
      <c r="B530" s="250" t="s">
        <v>156</v>
      </c>
      <c r="C530" s="238" t="s">
        <v>1086</v>
      </c>
      <c r="D530" s="249">
        <v>1615.23</v>
      </c>
      <c r="I530" s="250" t="s">
        <v>198</v>
      </c>
      <c r="J530" s="238"/>
      <c r="L530" s="280">
        <v>43376</v>
      </c>
      <c r="M530" s="284"/>
      <c r="N530" s="238" t="s">
        <v>156</v>
      </c>
      <c r="O530" s="238" t="s">
        <v>156</v>
      </c>
      <c r="P530" s="238"/>
      <c r="Q530" s="238"/>
      <c r="R530" s="238"/>
      <c r="S530" s="238"/>
    </row>
    <row r="531" spans="1:19" ht="15" customHeight="1">
      <c r="A531" s="255">
        <v>43376</v>
      </c>
      <c r="B531" s="254" t="s">
        <v>156</v>
      </c>
      <c r="C531" s="228" t="s">
        <v>1086</v>
      </c>
      <c r="D531" s="253">
        <v>79.44</v>
      </c>
      <c r="I531" s="583" t="s">
        <v>199</v>
      </c>
      <c r="J531" s="228"/>
      <c r="L531" s="281">
        <v>43376</v>
      </c>
      <c r="M531" s="285"/>
      <c r="N531" s="228" t="s">
        <v>156</v>
      </c>
      <c r="O531" s="228" t="s">
        <v>156</v>
      </c>
      <c r="P531" s="228"/>
      <c r="Q531" s="228"/>
      <c r="R531" s="228"/>
      <c r="S531" s="228"/>
    </row>
    <row r="532" spans="1:19" ht="15" customHeight="1">
      <c r="A532" s="255">
        <v>43390</v>
      </c>
      <c r="B532" s="254" t="s">
        <v>156</v>
      </c>
      <c r="C532" s="228" t="s">
        <v>1071</v>
      </c>
      <c r="D532" s="253">
        <v>1350</v>
      </c>
      <c r="I532" s="583" t="s">
        <v>509</v>
      </c>
      <c r="J532" s="228"/>
      <c r="L532" s="281">
        <v>43390</v>
      </c>
      <c r="M532" s="285"/>
      <c r="N532" s="228" t="s">
        <v>156</v>
      </c>
      <c r="O532" s="228" t="s">
        <v>156</v>
      </c>
      <c r="P532" s="228"/>
      <c r="Q532" s="228"/>
      <c r="R532" s="228"/>
      <c r="S532" s="228"/>
    </row>
    <row r="533" spans="1:19" ht="15" customHeight="1">
      <c r="A533" s="252">
        <v>43390</v>
      </c>
      <c r="B533" s="250" t="s">
        <v>156</v>
      </c>
      <c r="C533" s="238" t="s">
        <v>1071</v>
      </c>
      <c r="D533" s="249">
        <v>51190.16</v>
      </c>
      <c r="I533" s="250" t="s">
        <v>196</v>
      </c>
      <c r="J533" s="238"/>
      <c r="L533" s="280">
        <v>43390</v>
      </c>
      <c r="M533" s="284"/>
      <c r="N533" s="238" t="s">
        <v>156</v>
      </c>
      <c r="O533" s="238" t="s">
        <v>156</v>
      </c>
      <c r="P533" s="238"/>
      <c r="Q533" s="238"/>
      <c r="R533" s="238"/>
      <c r="S533" s="238"/>
    </row>
    <row r="534" spans="1:19" ht="15" customHeight="1">
      <c r="A534" s="255">
        <v>43390</v>
      </c>
      <c r="B534" s="254" t="s">
        <v>156</v>
      </c>
      <c r="C534" s="228" t="s">
        <v>1071</v>
      </c>
      <c r="D534" s="253">
        <v>1815.26</v>
      </c>
      <c r="I534" s="583" t="s">
        <v>198</v>
      </c>
      <c r="J534" s="228"/>
      <c r="L534" s="281">
        <v>43390</v>
      </c>
      <c r="M534" s="285"/>
      <c r="N534" s="228" t="s">
        <v>156</v>
      </c>
      <c r="O534" s="228" t="s">
        <v>156</v>
      </c>
      <c r="P534" s="228"/>
      <c r="Q534" s="228"/>
      <c r="R534" s="228"/>
      <c r="S534" s="228"/>
    </row>
    <row r="535" spans="1:19" ht="15" customHeight="1">
      <c r="A535" s="252">
        <v>43390</v>
      </c>
      <c r="B535" s="250" t="s">
        <v>156</v>
      </c>
      <c r="C535" s="238" t="s">
        <v>1071</v>
      </c>
      <c r="D535" s="249">
        <v>87.04</v>
      </c>
      <c r="I535" s="250" t="s">
        <v>199</v>
      </c>
      <c r="J535" s="238"/>
      <c r="L535" s="280">
        <v>43390</v>
      </c>
      <c r="M535" s="284"/>
      <c r="N535" s="238" t="s">
        <v>156</v>
      </c>
      <c r="O535" s="238" t="s">
        <v>156</v>
      </c>
      <c r="P535" s="238"/>
      <c r="Q535" s="238"/>
      <c r="R535" s="238"/>
      <c r="S535" s="238"/>
    </row>
    <row r="536" spans="1:19" ht="15" customHeight="1">
      <c r="A536" s="255">
        <v>43404</v>
      </c>
      <c r="B536" s="254" t="s">
        <v>156</v>
      </c>
      <c r="C536" s="228" t="s">
        <v>1088</v>
      </c>
      <c r="D536" s="253">
        <v>47227.45</v>
      </c>
      <c r="I536" s="583" t="s">
        <v>196</v>
      </c>
      <c r="J536" s="228"/>
      <c r="L536" s="281">
        <v>43404</v>
      </c>
      <c r="M536" s="285"/>
      <c r="N536" s="228" t="s">
        <v>156</v>
      </c>
      <c r="O536" s="228" t="s">
        <v>156</v>
      </c>
      <c r="P536" s="228"/>
      <c r="Q536" s="228"/>
      <c r="R536" s="228"/>
      <c r="S536" s="228"/>
    </row>
    <row r="537" spans="1:19" ht="15" customHeight="1">
      <c r="A537" s="252">
        <v>43404</v>
      </c>
      <c r="B537" s="250" t="s">
        <v>156</v>
      </c>
      <c r="C537" s="238" t="s">
        <v>1088</v>
      </c>
      <c r="D537" s="249">
        <v>1637.87</v>
      </c>
      <c r="I537" s="250" t="s">
        <v>198</v>
      </c>
      <c r="J537" s="238"/>
      <c r="L537" s="280">
        <v>43404</v>
      </c>
      <c r="M537" s="284"/>
      <c r="N537" s="238" t="s">
        <v>156</v>
      </c>
      <c r="O537" s="238" t="s">
        <v>156</v>
      </c>
      <c r="P537" s="238"/>
      <c r="Q537" s="238"/>
      <c r="R537" s="238"/>
      <c r="S537" s="238"/>
    </row>
    <row r="538" spans="1:19" ht="15" customHeight="1">
      <c r="A538" s="255">
        <v>43404</v>
      </c>
      <c r="B538" s="254" t="s">
        <v>156</v>
      </c>
      <c r="C538" s="228" t="s">
        <v>1088</v>
      </c>
      <c r="D538" s="253">
        <v>72.34</v>
      </c>
      <c r="I538" s="583" t="s">
        <v>199</v>
      </c>
      <c r="J538" s="228"/>
      <c r="L538" s="281">
        <v>43404</v>
      </c>
      <c r="M538" s="285"/>
      <c r="N538" s="228" t="s">
        <v>156</v>
      </c>
      <c r="O538" s="228" t="s">
        <v>156</v>
      </c>
      <c r="P538" s="228"/>
      <c r="Q538" s="228"/>
      <c r="R538" s="228"/>
      <c r="S538" s="228"/>
    </row>
    <row r="539" spans="1:19" ht="15" customHeight="1">
      <c r="A539" s="252">
        <v>43418</v>
      </c>
      <c r="B539" s="250" t="s">
        <v>156</v>
      </c>
      <c r="C539" s="238" t="s">
        <v>1075</v>
      </c>
      <c r="D539" s="249">
        <v>2500</v>
      </c>
      <c r="I539" s="250" t="s">
        <v>509</v>
      </c>
      <c r="J539" s="238"/>
      <c r="L539" s="280">
        <v>43418</v>
      </c>
      <c r="M539" s="284"/>
      <c r="N539" s="238" t="s">
        <v>156</v>
      </c>
      <c r="O539" s="238" t="s">
        <v>156</v>
      </c>
      <c r="P539" s="238"/>
      <c r="Q539" s="238"/>
      <c r="R539" s="238"/>
      <c r="S539" s="238"/>
    </row>
    <row r="540" spans="1:19" ht="15" customHeight="1">
      <c r="A540" s="252">
        <v>43418</v>
      </c>
      <c r="B540" s="250" t="s">
        <v>156</v>
      </c>
      <c r="C540" s="238" t="s">
        <v>1075</v>
      </c>
      <c r="D540" s="249">
        <v>47733.13</v>
      </c>
      <c r="I540" s="250" t="s">
        <v>196</v>
      </c>
      <c r="J540" s="238"/>
      <c r="L540" s="280">
        <v>43418</v>
      </c>
      <c r="M540" s="284"/>
      <c r="N540" s="238" t="s">
        <v>156</v>
      </c>
      <c r="O540" s="238" t="s">
        <v>156</v>
      </c>
      <c r="P540" s="238"/>
      <c r="Q540" s="238"/>
      <c r="R540" s="238"/>
      <c r="S540" s="238"/>
    </row>
    <row r="541" spans="1:19" ht="15" customHeight="1">
      <c r="A541" s="255">
        <v>43418</v>
      </c>
      <c r="B541" s="254" t="s">
        <v>156</v>
      </c>
      <c r="C541" s="228" t="s">
        <v>1075</v>
      </c>
      <c r="D541" s="253">
        <v>1660.51</v>
      </c>
      <c r="I541" s="583" t="s">
        <v>198</v>
      </c>
      <c r="J541" s="228"/>
      <c r="L541" s="281">
        <v>43418</v>
      </c>
      <c r="M541" s="285"/>
      <c r="N541" s="228" t="s">
        <v>156</v>
      </c>
      <c r="O541" s="228" t="s">
        <v>156</v>
      </c>
      <c r="P541" s="228"/>
      <c r="Q541" s="228"/>
      <c r="R541" s="228"/>
      <c r="S541" s="228"/>
    </row>
    <row r="542" spans="1:19" ht="15" customHeight="1">
      <c r="A542" s="252">
        <v>43418</v>
      </c>
      <c r="B542" s="250" t="s">
        <v>156</v>
      </c>
      <c r="C542" s="238" t="s">
        <v>1075</v>
      </c>
      <c r="D542" s="249">
        <v>81.16</v>
      </c>
      <c r="I542" s="250" t="s">
        <v>199</v>
      </c>
      <c r="J542" s="238"/>
      <c r="L542" s="280">
        <v>43418</v>
      </c>
      <c r="M542" s="284"/>
      <c r="N542" s="238" t="s">
        <v>156</v>
      </c>
      <c r="O542" s="238" t="s">
        <v>156</v>
      </c>
      <c r="P542" s="238"/>
      <c r="Q542" s="238"/>
      <c r="R542" s="238"/>
      <c r="S542" s="238"/>
    </row>
    <row r="543" spans="1:19" ht="15" customHeight="1">
      <c r="A543" s="255">
        <v>43432</v>
      </c>
      <c r="B543" s="254" t="s">
        <v>156</v>
      </c>
      <c r="C543" s="228" t="s">
        <v>1093</v>
      </c>
      <c r="D543" s="253">
        <v>47231.19</v>
      </c>
      <c r="I543" s="583" t="s">
        <v>196</v>
      </c>
      <c r="J543" s="228"/>
      <c r="L543" s="281">
        <v>43432</v>
      </c>
      <c r="M543" s="285"/>
      <c r="N543" s="228" t="s">
        <v>156</v>
      </c>
      <c r="O543" s="228" t="s">
        <v>156</v>
      </c>
      <c r="P543" s="228"/>
      <c r="Q543" s="228"/>
      <c r="R543" s="228"/>
      <c r="S543" s="228"/>
    </row>
    <row r="544" spans="1:19" ht="15" customHeight="1">
      <c r="A544" s="252">
        <v>43432</v>
      </c>
      <c r="B544" s="250" t="s">
        <v>156</v>
      </c>
      <c r="C544" s="238" t="s">
        <v>1093</v>
      </c>
      <c r="D544" s="249">
        <v>1638.04</v>
      </c>
      <c r="I544" s="250" t="s">
        <v>198</v>
      </c>
      <c r="J544" s="238"/>
      <c r="L544" s="280">
        <v>43432</v>
      </c>
      <c r="M544" s="284"/>
      <c r="N544" s="238" t="s">
        <v>156</v>
      </c>
      <c r="O544" s="238" t="s">
        <v>156</v>
      </c>
      <c r="P544" s="238"/>
      <c r="Q544" s="238"/>
      <c r="R544" s="238"/>
      <c r="S544" s="238"/>
    </row>
    <row r="545" spans="1:19" ht="15" customHeight="1">
      <c r="A545" s="255">
        <v>43432</v>
      </c>
      <c r="B545" s="254" t="s">
        <v>156</v>
      </c>
      <c r="C545" s="228" t="s">
        <v>1093</v>
      </c>
      <c r="D545" s="253">
        <v>80.31</v>
      </c>
      <c r="I545" s="583" t="s">
        <v>199</v>
      </c>
      <c r="J545" s="228"/>
      <c r="L545" s="281">
        <v>43432</v>
      </c>
      <c r="M545" s="285"/>
      <c r="N545" s="228" t="s">
        <v>156</v>
      </c>
      <c r="O545" s="228" t="s">
        <v>156</v>
      </c>
      <c r="P545" s="228"/>
      <c r="Q545" s="228"/>
      <c r="R545" s="228"/>
      <c r="S545" s="228"/>
    </row>
    <row r="546" spans="1:19" ht="15" customHeight="1">
      <c r="A546" s="252">
        <v>43446</v>
      </c>
      <c r="B546" s="250" t="s">
        <v>156</v>
      </c>
      <c r="C546" s="238" t="s">
        <v>1098</v>
      </c>
      <c r="D546" s="249">
        <v>46721.78</v>
      </c>
      <c r="I546" s="250" t="s">
        <v>196</v>
      </c>
      <c r="J546" s="238"/>
      <c r="L546" s="280">
        <v>43446</v>
      </c>
      <c r="M546" s="284"/>
      <c r="N546" s="238" t="s">
        <v>156</v>
      </c>
      <c r="O546" s="238" t="s">
        <v>156</v>
      </c>
      <c r="P546" s="238"/>
      <c r="Q546" s="238"/>
      <c r="R546" s="238"/>
      <c r="S546" s="238"/>
    </row>
    <row r="547" spans="1:19" ht="15" customHeight="1">
      <c r="A547" s="255">
        <v>43446</v>
      </c>
      <c r="B547" s="254" t="s">
        <v>156</v>
      </c>
      <c r="C547" s="228" t="s">
        <v>1098</v>
      </c>
      <c r="D547" s="253">
        <v>1615.23</v>
      </c>
      <c r="I547" s="583" t="s">
        <v>198</v>
      </c>
      <c r="J547" s="228"/>
      <c r="L547" s="281">
        <v>43446</v>
      </c>
      <c r="M547" s="285"/>
      <c r="N547" s="228" t="s">
        <v>156</v>
      </c>
      <c r="O547" s="228" t="s">
        <v>156</v>
      </c>
      <c r="P547" s="228"/>
      <c r="Q547" s="228"/>
      <c r="R547" s="228"/>
      <c r="S547" s="228"/>
    </row>
    <row r="548" spans="1:19" ht="15" customHeight="1">
      <c r="A548" s="252">
        <v>43446</v>
      </c>
      <c r="B548" s="250" t="s">
        <v>156</v>
      </c>
      <c r="C548" s="238" t="s">
        <v>1098</v>
      </c>
      <c r="D548" s="249">
        <v>79.44</v>
      </c>
      <c r="I548" s="250" t="s">
        <v>199</v>
      </c>
      <c r="J548" s="238"/>
      <c r="L548" s="280">
        <v>43446</v>
      </c>
      <c r="M548" s="284"/>
      <c r="N548" s="238" t="s">
        <v>156</v>
      </c>
      <c r="O548" s="238" t="s">
        <v>156</v>
      </c>
      <c r="P548" s="238"/>
      <c r="Q548" s="238"/>
      <c r="R548" s="238"/>
      <c r="S548" s="238"/>
    </row>
    <row r="549" spans="1:19" ht="15" customHeight="1">
      <c r="A549" s="255">
        <v>43460</v>
      </c>
      <c r="B549" s="254" t="s">
        <v>156</v>
      </c>
      <c r="C549" s="228" t="s">
        <v>1100</v>
      </c>
      <c r="D549" s="253">
        <v>46721.78</v>
      </c>
      <c r="I549" s="583" t="s">
        <v>196</v>
      </c>
      <c r="J549" s="228"/>
      <c r="L549" s="281">
        <v>43460</v>
      </c>
      <c r="M549" s="285"/>
      <c r="N549" s="228" t="s">
        <v>156</v>
      </c>
      <c r="O549" s="228" t="s">
        <v>156</v>
      </c>
      <c r="P549" s="228"/>
      <c r="Q549" s="228"/>
      <c r="R549" s="228"/>
      <c r="S549" s="228"/>
    </row>
    <row r="550" spans="1:19" ht="15" customHeight="1">
      <c r="A550" s="252">
        <v>43460</v>
      </c>
      <c r="B550" s="250" t="s">
        <v>156</v>
      </c>
      <c r="C550" s="238" t="s">
        <v>1100</v>
      </c>
      <c r="D550" s="249">
        <v>1615.23</v>
      </c>
      <c r="I550" s="250" t="s">
        <v>198</v>
      </c>
      <c r="J550" s="238"/>
      <c r="L550" s="280">
        <v>43460</v>
      </c>
      <c r="M550" s="284"/>
      <c r="N550" s="238" t="s">
        <v>156</v>
      </c>
      <c r="O550" s="238" t="s">
        <v>156</v>
      </c>
      <c r="P550" s="238"/>
      <c r="Q550" s="238"/>
      <c r="R550" s="238"/>
      <c r="S550" s="238"/>
    </row>
    <row r="551" spans="1:19" ht="15" customHeight="1">
      <c r="A551" s="255">
        <v>43460</v>
      </c>
      <c r="B551" s="254" t="s">
        <v>156</v>
      </c>
      <c r="C551" s="228" t="s">
        <v>1100</v>
      </c>
      <c r="D551" s="253">
        <v>63.54</v>
      </c>
      <c r="I551" s="583" t="s">
        <v>199</v>
      </c>
      <c r="J551" s="228"/>
      <c r="L551" s="281">
        <v>43460</v>
      </c>
      <c r="M551" s="285"/>
      <c r="N551" s="228" t="s">
        <v>156</v>
      </c>
      <c r="O551" s="228" t="s">
        <v>156</v>
      </c>
      <c r="P551" s="228"/>
      <c r="Q551" s="228"/>
      <c r="R551" s="228"/>
      <c r="S551" s="228"/>
    </row>
    <row r="552" spans="1:19" ht="15" customHeight="1">
      <c r="A552" s="252">
        <v>43418</v>
      </c>
      <c r="B552" s="250" t="s">
        <v>156</v>
      </c>
      <c r="C552" s="238" t="s">
        <v>1073</v>
      </c>
      <c r="D552" s="249">
        <v>-2500</v>
      </c>
      <c r="I552" s="250" t="s">
        <v>509</v>
      </c>
      <c r="J552" s="238"/>
      <c r="L552" s="280">
        <v>43418</v>
      </c>
      <c r="M552" s="284"/>
      <c r="N552" s="238" t="s">
        <v>156</v>
      </c>
      <c r="O552" s="238" t="s">
        <v>156</v>
      </c>
      <c r="P552" s="238"/>
      <c r="Q552" s="238"/>
      <c r="R552" s="238"/>
      <c r="S552" s="238"/>
    </row>
    <row r="553" spans="1:19" ht="15" customHeight="1">
      <c r="A553" s="255">
        <v>43418</v>
      </c>
      <c r="B553" s="254" t="s">
        <v>156</v>
      </c>
      <c r="C553" s="228" t="s">
        <v>1073</v>
      </c>
      <c r="D553" s="253">
        <v>2500</v>
      </c>
      <c r="I553" s="583" t="s">
        <v>509</v>
      </c>
      <c r="J553" s="228"/>
      <c r="L553" s="281">
        <v>43418</v>
      </c>
      <c r="M553" s="285"/>
      <c r="N553" s="228" t="s">
        <v>156</v>
      </c>
      <c r="O553" s="228" t="s">
        <v>156</v>
      </c>
      <c r="P553" s="228"/>
      <c r="Q553" s="228"/>
      <c r="R553" s="228"/>
      <c r="S553" s="228"/>
    </row>
    <row r="554" spans="1:19">
      <c r="A554" s="205">
        <v>43282</v>
      </c>
      <c r="B554" s="209" t="s">
        <v>156</v>
      </c>
      <c r="C554" s="200" t="s">
        <v>219</v>
      </c>
      <c r="D554" s="201">
        <v>88000</v>
      </c>
      <c r="I554" s="209" t="s">
        <v>196</v>
      </c>
      <c r="J554" s="200"/>
      <c r="L554" s="205">
        <v>43282</v>
      </c>
      <c r="M554" s="282"/>
      <c r="N554" s="200" t="s">
        <v>156</v>
      </c>
      <c r="O554" s="200" t="s">
        <v>156</v>
      </c>
      <c r="P554" s="200"/>
      <c r="Q554" s="200"/>
      <c r="R554" s="209"/>
      <c r="S554" s="212"/>
    </row>
    <row r="555" spans="1:19">
      <c r="A555" s="206">
        <v>43282</v>
      </c>
      <c r="B555" s="210" t="s">
        <v>156</v>
      </c>
      <c r="C555" s="203" t="s">
        <v>219</v>
      </c>
      <c r="D555" s="204">
        <v>-88000</v>
      </c>
      <c r="I555" s="210" t="s">
        <v>196</v>
      </c>
      <c r="J555" s="203"/>
      <c r="L555" s="206">
        <v>43282</v>
      </c>
      <c r="M555" s="283"/>
      <c r="N555" s="203" t="s">
        <v>156</v>
      </c>
      <c r="O555" s="203" t="s">
        <v>156</v>
      </c>
      <c r="P555" s="203"/>
      <c r="Q555" s="203"/>
      <c r="R555" s="210"/>
      <c r="S555" s="213"/>
    </row>
    <row r="556" spans="1:19">
      <c r="A556" s="205">
        <v>43313</v>
      </c>
      <c r="B556" s="209" t="s">
        <v>156</v>
      </c>
      <c r="C556" s="200" t="s">
        <v>223</v>
      </c>
      <c r="D556" s="201">
        <v>88000</v>
      </c>
      <c r="I556" s="209" t="s">
        <v>196</v>
      </c>
      <c r="J556" s="200"/>
      <c r="L556" s="205">
        <v>43313</v>
      </c>
      <c r="M556" s="282"/>
      <c r="N556" s="200" t="s">
        <v>156</v>
      </c>
      <c r="O556" s="200" t="s">
        <v>156</v>
      </c>
      <c r="P556" s="200"/>
      <c r="Q556" s="200"/>
      <c r="R556" s="209"/>
      <c r="S556" s="212"/>
    </row>
    <row r="557" spans="1:19">
      <c r="A557" s="206">
        <v>43313</v>
      </c>
      <c r="B557" s="210" t="s">
        <v>156</v>
      </c>
      <c r="C557" s="203" t="s">
        <v>223</v>
      </c>
      <c r="D557" s="204">
        <v>-88000</v>
      </c>
      <c r="I557" s="210" t="s">
        <v>196</v>
      </c>
      <c r="J557" s="203"/>
      <c r="L557" s="206">
        <v>43313</v>
      </c>
      <c r="M557" s="283"/>
      <c r="N557" s="203" t="s">
        <v>156</v>
      </c>
      <c r="O557" s="203" t="s">
        <v>156</v>
      </c>
      <c r="P557" s="203"/>
      <c r="Q557" s="203"/>
      <c r="R557" s="210"/>
      <c r="S557" s="213"/>
    </row>
    <row r="558" spans="1:19">
      <c r="A558" s="205">
        <v>43344</v>
      </c>
      <c r="B558" s="209" t="s">
        <v>156</v>
      </c>
      <c r="C558" s="200" t="s">
        <v>226</v>
      </c>
      <c r="D558" s="201">
        <v>88000</v>
      </c>
      <c r="I558" s="209" t="s">
        <v>196</v>
      </c>
      <c r="J558" s="200"/>
      <c r="L558" s="205">
        <v>43344</v>
      </c>
      <c r="M558" s="282"/>
      <c r="N558" s="200" t="s">
        <v>156</v>
      </c>
      <c r="O558" s="200" t="s">
        <v>156</v>
      </c>
      <c r="P558" s="200"/>
      <c r="Q558" s="200"/>
      <c r="R558" s="209"/>
      <c r="S558" s="212"/>
    </row>
    <row r="559" spans="1:19">
      <c r="A559" s="206">
        <v>43344</v>
      </c>
      <c r="B559" s="210" t="s">
        <v>156</v>
      </c>
      <c r="C559" s="203" t="s">
        <v>226</v>
      </c>
      <c r="D559" s="204">
        <v>-88000</v>
      </c>
      <c r="I559" s="210" t="s">
        <v>196</v>
      </c>
      <c r="J559" s="203"/>
      <c r="L559" s="206">
        <v>43344</v>
      </c>
      <c r="M559" s="283"/>
      <c r="N559" s="203" t="s">
        <v>156</v>
      </c>
      <c r="O559" s="203" t="s">
        <v>156</v>
      </c>
      <c r="P559" s="203"/>
      <c r="Q559" s="203"/>
      <c r="R559" s="210"/>
      <c r="S559" s="213"/>
    </row>
    <row r="560" spans="1:19" ht="15" customHeight="1">
      <c r="A560" s="255">
        <v>43374</v>
      </c>
      <c r="B560" s="254" t="s">
        <v>156</v>
      </c>
      <c r="C560" s="228" t="s">
        <v>1083</v>
      </c>
      <c r="D560" s="253">
        <v>88000</v>
      </c>
      <c r="I560" s="583" t="s">
        <v>196</v>
      </c>
      <c r="J560" s="228"/>
      <c r="L560" s="281">
        <v>43374</v>
      </c>
      <c r="M560" s="285"/>
      <c r="N560" s="228" t="s">
        <v>156</v>
      </c>
      <c r="O560" s="228" t="s">
        <v>156</v>
      </c>
      <c r="P560" s="228"/>
      <c r="Q560" s="228"/>
      <c r="R560" s="228"/>
      <c r="S560" s="228"/>
    </row>
    <row r="561" spans="1:19" ht="15" customHeight="1">
      <c r="A561" s="252">
        <v>43374</v>
      </c>
      <c r="B561" s="250" t="s">
        <v>156</v>
      </c>
      <c r="C561" s="238" t="s">
        <v>1083</v>
      </c>
      <c r="D561" s="249">
        <v>-88000</v>
      </c>
      <c r="I561" s="250" t="s">
        <v>196</v>
      </c>
      <c r="J561" s="238"/>
      <c r="L561" s="280">
        <v>43374</v>
      </c>
      <c r="M561" s="284"/>
      <c r="N561" s="238" t="s">
        <v>156</v>
      </c>
      <c r="O561" s="238" t="s">
        <v>156</v>
      </c>
      <c r="P561" s="238"/>
      <c r="Q561" s="238"/>
      <c r="R561" s="238"/>
      <c r="S561" s="238"/>
    </row>
    <row r="562" spans="1:19" ht="15" customHeight="1">
      <c r="A562" s="252">
        <v>43405</v>
      </c>
      <c r="B562" s="250" t="s">
        <v>156</v>
      </c>
      <c r="C562" s="238" t="s">
        <v>1090</v>
      </c>
      <c r="D562" s="249">
        <v>88000</v>
      </c>
      <c r="I562" s="250" t="s">
        <v>196</v>
      </c>
      <c r="J562" s="238"/>
      <c r="L562" s="280">
        <v>43405</v>
      </c>
      <c r="M562" s="284"/>
      <c r="N562" s="238" t="s">
        <v>156</v>
      </c>
      <c r="O562" s="238" t="s">
        <v>156</v>
      </c>
      <c r="P562" s="238"/>
      <c r="Q562" s="238"/>
      <c r="R562" s="238"/>
      <c r="S562" s="238"/>
    </row>
    <row r="563" spans="1:19" ht="15" customHeight="1">
      <c r="A563" s="255">
        <v>43405</v>
      </c>
      <c r="B563" s="254" t="s">
        <v>156</v>
      </c>
      <c r="C563" s="228" t="s">
        <v>1090</v>
      </c>
      <c r="D563" s="253">
        <v>-88000</v>
      </c>
      <c r="I563" s="583" t="s">
        <v>196</v>
      </c>
      <c r="J563" s="228"/>
      <c r="L563" s="281">
        <v>43405</v>
      </c>
      <c r="M563" s="285"/>
      <c r="N563" s="228" t="s">
        <v>156</v>
      </c>
      <c r="O563" s="228" t="s">
        <v>156</v>
      </c>
      <c r="P563" s="228"/>
      <c r="Q563" s="228"/>
      <c r="R563" s="228"/>
      <c r="S563" s="228"/>
    </row>
    <row r="564" spans="1:19" ht="15" customHeight="1">
      <c r="A564" s="255">
        <v>43435</v>
      </c>
      <c r="B564" s="583" t="s">
        <v>156</v>
      </c>
      <c r="C564" s="228" t="s">
        <v>1544</v>
      </c>
      <c r="D564" s="249">
        <v>88000</v>
      </c>
      <c r="I564" s="583" t="s">
        <v>196</v>
      </c>
      <c r="J564" s="228"/>
      <c r="L564" s="205">
        <v>43435</v>
      </c>
      <c r="M564" s="285"/>
      <c r="N564" s="228" t="s">
        <v>156</v>
      </c>
      <c r="O564" s="228" t="s">
        <v>156</v>
      </c>
      <c r="P564" s="228"/>
      <c r="Q564" s="228"/>
      <c r="R564" s="228"/>
      <c r="S564" s="228"/>
    </row>
    <row r="565" spans="1:19" ht="15" customHeight="1">
      <c r="A565" s="255">
        <v>43435</v>
      </c>
      <c r="B565" s="583"/>
      <c r="C565" s="228" t="s">
        <v>1544</v>
      </c>
      <c r="D565" s="253">
        <v>-88000</v>
      </c>
      <c r="I565" s="583" t="s">
        <v>196</v>
      </c>
      <c r="J565" s="228"/>
      <c r="L565" s="205">
        <v>43435</v>
      </c>
      <c r="M565" s="285"/>
      <c r="N565" s="228"/>
      <c r="O565" s="228"/>
      <c r="P565" s="228"/>
      <c r="Q565" s="228"/>
      <c r="R565" s="228"/>
      <c r="S565" s="228"/>
    </row>
    <row r="566" spans="1:19">
      <c r="A566" s="280"/>
      <c r="B566" s="238"/>
      <c r="C566" s="238"/>
      <c r="D566" s="249"/>
      <c r="I566" s="250"/>
      <c r="J566" s="238"/>
      <c r="L566" s="277"/>
      <c r="M566" s="238"/>
      <c r="N566" s="200"/>
      <c r="O566" s="238"/>
      <c r="P566" s="238"/>
      <c r="Q566" s="238"/>
      <c r="R566" s="250"/>
      <c r="S566" s="238"/>
    </row>
    <row r="567" spans="1:19">
      <c r="A567" s="281" t="s">
        <v>4</v>
      </c>
      <c r="C567" s="225" t="s">
        <v>1359</v>
      </c>
      <c r="D567" s="224">
        <f>SUM(D350:D566)</f>
        <v>688219.63000000012</v>
      </c>
    </row>
    <row r="568" spans="1:19">
      <c r="A568" s="280" t="s">
        <v>4</v>
      </c>
    </row>
    <row r="569" spans="1:19">
      <c r="A569" s="281" t="s">
        <v>4</v>
      </c>
      <c r="C569" s="225" t="s">
        <v>558</v>
      </c>
      <c r="D569" s="224">
        <f>D349+D567</f>
        <v>832035.58000000019</v>
      </c>
    </row>
    <row r="570" spans="1:19">
      <c r="A570" s="280"/>
    </row>
    <row r="571" spans="1:19">
      <c r="A571" s="281"/>
    </row>
    <row r="572" spans="1:19">
      <c r="A572" s="280"/>
    </row>
    <row r="573" spans="1:19">
      <c r="A573" s="281"/>
    </row>
    <row r="574" spans="1:19">
      <c r="A574" s="280"/>
    </row>
    <row r="575" spans="1:19">
      <c r="A575" s="281"/>
    </row>
    <row r="576" spans="1:19">
      <c r="A576" s="280"/>
    </row>
    <row r="577" spans="1:1">
      <c r="A577" s="281"/>
    </row>
    <row r="578" spans="1:1">
      <c r="A578" s="280"/>
    </row>
    <row r="579" spans="1:1">
      <c r="A579" s="281"/>
    </row>
  </sheetData>
  <autoFilter ref="A5:T565"/>
  <sortState ref="A3:S343">
    <sortCondition ref="I3:I343"/>
  </sortState>
  <mergeCells count="2">
    <mergeCell ref="A1:S1"/>
    <mergeCell ref="A3:H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&amp;A&amp;RPage &amp;P</oddFooter>
  </headerFooter>
  <rowBreaks count="1" manualBreakCount="1">
    <brk id="349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3"/>
  <sheetViews>
    <sheetView topLeftCell="A349" workbookViewId="0">
      <selection activeCell="H350" sqref="H350"/>
    </sheetView>
  </sheetViews>
  <sheetFormatPr defaultRowHeight="15"/>
  <cols>
    <col min="1" max="1" width="14.42578125" bestFit="1" customWidth="1"/>
    <col min="2" max="2" width="17.140625" bestFit="1" customWidth="1"/>
    <col min="4" max="4" width="16.140625" bestFit="1" customWidth="1"/>
    <col min="6" max="6" width="52.140625" bestFit="1" customWidth="1"/>
    <col min="7" max="7" width="17.42578125" customWidth="1"/>
    <col min="8" max="8" width="11.5703125" bestFit="1" customWidth="1"/>
    <col min="9" max="9" width="9.140625" style="324"/>
    <col min="10" max="10" width="16" customWidth="1"/>
    <col min="11" max="11" width="12.42578125" bestFit="1" customWidth="1"/>
    <col min="13" max="13" width="14.7109375" customWidth="1"/>
    <col min="15" max="15" width="12.85546875" bestFit="1" customWidth="1"/>
    <col min="16" max="16" width="10.42578125" bestFit="1" customWidth="1"/>
    <col min="18" max="18" width="47.140625" bestFit="1" customWidth="1"/>
  </cols>
  <sheetData>
    <row r="1" spans="1:19">
      <c r="A1" s="692" t="s">
        <v>54</v>
      </c>
      <c r="B1" s="693" t="s">
        <v>55</v>
      </c>
      <c r="C1" s="693" t="s">
        <v>56</v>
      </c>
      <c r="D1" s="693" t="s">
        <v>57</v>
      </c>
      <c r="E1" s="693" t="s">
        <v>58</v>
      </c>
      <c r="F1" s="693" t="s">
        <v>34</v>
      </c>
      <c r="G1" s="693" t="s">
        <v>59</v>
      </c>
      <c r="H1" s="693" t="s">
        <v>7</v>
      </c>
      <c r="I1" s="693" t="s">
        <v>60</v>
      </c>
      <c r="J1" s="693" t="s">
        <v>61</v>
      </c>
      <c r="K1" s="693" t="s">
        <v>62</v>
      </c>
      <c r="L1" s="693" t="s">
        <v>65</v>
      </c>
      <c r="M1" s="693" t="s">
        <v>66</v>
      </c>
      <c r="N1" s="693" t="s">
        <v>67</v>
      </c>
      <c r="O1" s="693" t="s">
        <v>68</v>
      </c>
      <c r="P1" s="693" t="s">
        <v>69</v>
      </c>
      <c r="Q1" s="693" t="s">
        <v>63</v>
      </c>
      <c r="R1" s="693" t="s">
        <v>64</v>
      </c>
      <c r="S1" s="694" t="s">
        <v>171</v>
      </c>
    </row>
    <row r="2" spans="1:19" hidden="1">
      <c r="A2" s="695">
        <v>43294</v>
      </c>
      <c r="B2" s="696">
        <v>43292</v>
      </c>
      <c r="C2" s="697" t="s">
        <v>106</v>
      </c>
      <c r="D2" s="697" t="s">
        <v>274</v>
      </c>
      <c r="E2" s="697" t="s">
        <v>249</v>
      </c>
      <c r="F2" s="697" t="s">
        <v>275</v>
      </c>
      <c r="G2" s="697" t="s">
        <v>276</v>
      </c>
      <c r="H2" s="698">
        <v>149.57</v>
      </c>
      <c r="I2" s="697" t="s">
        <v>175</v>
      </c>
      <c r="J2" s="697" t="s">
        <v>251</v>
      </c>
      <c r="K2" s="697" t="s">
        <v>252</v>
      </c>
      <c r="L2" s="697" t="s">
        <v>103</v>
      </c>
      <c r="M2" s="697" t="s">
        <v>107</v>
      </c>
      <c r="N2" s="697" t="s">
        <v>104</v>
      </c>
      <c r="O2" s="697" t="s">
        <v>105</v>
      </c>
      <c r="P2" s="697" t="s">
        <v>156</v>
      </c>
      <c r="Q2" s="697" t="s">
        <v>277</v>
      </c>
      <c r="R2" s="697" t="s">
        <v>278</v>
      </c>
      <c r="S2" s="699" t="s">
        <v>176</v>
      </c>
    </row>
    <row r="3" spans="1:19" hidden="1">
      <c r="A3" s="700">
        <v>43326</v>
      </c>
      <c r="B3" s="701">
        <v>43326</v>
      </c>
      <c r="C3" s="702" t="s">
        <v>156</v>
      </c>
      <c r="D3" s="702" t="s">
        <v>248</v>
      </c>
      <c r="E3" s="702" t="s">
        <v>249</v>
      </c>
      <c r="F3" s="702" t="s">
        <v>250</v>
      </c>
      <c r="G3" s="702" t="s">
        <v>156</v>
      </c>
      <c r="H3" s="703">
        <v>-149.57</v>
      </c>
      <c r="I3" s="702" t="s">
        <v>175</v>
      </c>
      <c r="J3" s="702" t="s">
        <v>251</v>
      </c>
      <c r="K3" s="702" t="s">
        <v>252</v>
      </c>
      <c r="L3" s="702" t="s">
        <v>103</v>
      </c>
      <c r="M3" s="702" t="s">
        <v>156</v>
      </c>
      <c r="N3" s="702" t="s">
        <v>104</v>
      </c>
      <c r="O3" s="702" t="s">
        <v>105</v>
      </c>
      <c r="P3" s="702" t="s">
        <v>156</v>
      </c>
      <c r="Q3" s="702" t="s">
        <v>156</v>
      </c>
      <c r="R3" s="702" t="s">
        <v>156</v>
      </c>
      <c r="S3" s="704" t="s">
        <v>156</v>
      </c>
    </row>
    <row r="4" spans="1:19" hidden="1">
      <c r="A4" s="695">
        <v>43424</v>
      </c>
      <c r="B4" s="696">
        <v>43424</v>
      </c>
      <c r="C4" s="697" t="s">
        <v>106</v>
      </c>
      <c r="D4" s="697" t="s">
        <v>692</v>
      </c>
      <c r="E4" s="697" t="s">
        <v>249</v>
      </c>
      <c r="F4" s="697" t="s">
        <v>693</v>
      </c>
      <c r="G4" s="697" t="s">
        <v>694</v>
      </c>
      <c r="H4" s="698">
        <v>134.78</v>
      </c>
      <c r="I4" s="697" t="s">
        <v>175</v>
      </c>
      <c r="J4" s="697" t="s">
        <v>110</v>
      </c>
      <c r="K4" s="697" t="s">
        <v>102</v>
      </c>
      <c r="L4" s="697" t="s">
        <v>103</v>
      </c>
      <c r="M4" s="697" t="s">
        <v>107</v>
      </c>
      <c r="N4" s="697" t="s">
        <v>104</v>
      </c>
      <c r="O4" s="697" t="s">
        <v>105</v>
      </c>
      <c r="P4" s="697" t="s">
        <v>156</v>
      </c>
      <c r="Q4" s="697" t="s">
        <v>695</v>
      </c>
      <c r="R4" s="697" t="s">
        <v>696</v>
      </c>
      <c r="S4" s="699" t="s">
        <v>176</v>
      </c>
    </row>
    <row r="5" spans="1:19" hidden="1">
      <c r="A5" s="700">
        <v>43343</v>
      </c>
      <c r="B5" s="701">
        <v>43343</v>
      </c>
      <c r="C5" s="702" t="s">
        <v>156</v>
      </c>
      <c r="D5" s="702" t="s">
        <v>530</v>
      </c>
      <c r="E5" s="702" t="s">
        <v>412</v>
      </c>
      <c r="F5" s="702" t="s">
        <v>533</v>
      </c>
      <c r="G5" s="702" t="s">
        <v>532</v>
      </c>
      <c r="H5" s="703">
        <v>5.46</v>
      </c>
      <c r="I5" s="702" t="s">
        <v>175</v>
      </c>
      <c r="J5" s="702" t="s">
        <v>101</v>
      </c>
      <c r="K5" s="702" t="s">
        <v>102</v>
      </c>
      <c r="L5" s="702" t="s">
        <v>103</v>
      </c>
      <c r="M5" s="702" t="s">
        <v>156</v>
      </c>
      <c r="N5" s="702" t="s">
        <v>104</v>
      </c>
      <c r="O5" s="702" t="s">
        <v>105</v>
      </c>
      <c r="P5" s="702" t="s">
        <v>156</v>
      </c>
      <c r="Q5" s="702" t="s">
        <v>156</v>
      </c>
      <c r="R5" s="702" t="s">
        <v>156</v>
      </c>
      <c r="S5" s="704" t="s">
        <v>156</v>
      </c>
    </row>
    <row r="6" spans="1:19" hidden="1">
      <c r="A6" s="695">
        <v>43343</v>
      </c>
      <c r="B6" s="696">
        <v>43343</v>
      </c>
      <c r="C6" s="697" t="s">
        <v>156</v>
      </c>
      <c r="D6" s="697" t="s">
        <v>530</v>
      </c>
      <c r="E6" s="697" t="s">
        <v>412</v>
      </c>
      <c r="F6" s="697" t="s">
        <v>533</v>
      </c>
      <c r="G6" s="697" t="s">
        <v>532</v>
      </c>
      <c r="H6" s="698">
        <v>5.46</v>
      </c>
      <c r="I6" s="697" t="s">
        <v>175</v>
      </c>
      <c r="J6" s="697" t="s">
        <v>101</v>
      </c>
      <c r="K6" s="697" t="s">
        <v>102</v>
      </c>
      <c r="L6" s="697" t="s">
        <v>103</v>
      </c>
      <c r="M6" s="697" t="s">
        <v>156</v>
      </c>
      <c r="N6" s="697" t="s">
        <v>104</v>
      </c>
      <c r="O6" s="697" t="s">
        <v>105</v>
      </c>
      <c r="P6" s="697" t="s">
        <v>156</v>
      </c>
      <c r="Q6" s="697" t="s">
        <v>156</v>
      </c>
      <c r="R6" s="697" t="s">
        <v>156</v>
      </c>
      <c r="S6" s="699" t="s">
        <v>156</v>
      </c>
    </row>
    <row r="7" spans="1:19" hidden="1">
      <c r="A7" s="700">
        <v>43344</v>
      </c>
      <c r="B7" s="701">
        <v>43344</v>
      </c>
      <c r="C7" s="702" t="s">
        <v>156</v>
      </c>
      <c r="D7" s="702" t="s">
        <v>539</v>
      </c>
      <c r="E7" s="702" t="s">
        <v>412</v>
      </c>
      <c r="F7" s="702" t="s">
        <v>533</v>
      </c>
      <c r="G7" s="702" t="s">
        <v>532</v>
      </c>
      <c r="H7" s="703">
        <v>-5.46</v>
      </c>
      <c r="I7" s="702" t="s">
        <v>175</v>
      </c>
      <c r="J7" s="702" t="s">
        <v>101</v>
      </c>
      <c r="K7" s="702" t="s">
        <v>102</v>
      </c>
      <c r="L7" s="702" t="s">
        <v>103</v>
      </c>
      <c r="M7" s="702" t="s">
        <v>156</v>
      </c>
      <c r="N7" s="702" t="s">
        <v>104</v>
      </c>
      <c r="O7" s="702" t="s">
        <v>105</v>
      </c>
      <c r="P7" s="702" t="s">
        <v>156</v>
      </c>
      <c r="Q7" s="702" t="s">
        <v>156</v>
      </c>
      <c r="R7" s="702" t="s">
        <v>156</v>
      </c>
      <c r="S7" s="704" t="s">
        <v>156</v>
      </c>
    </row>
    <row r="8" spans="1:19" hidden="1">
      <c r="A8" s="695">
        <v>43344</v>
      </c>
      <c r="B8" s="696">
        <v>43344</v>
      </c>
      <c r="C8" s="697" t="s">
        <v>156</v>
      </c>
      <c r="D8" s="697" t="s">
        <v>539</v>
      </c>
      <c r="E8" s="697" t="s">
        <v>412</v>
      </c>
      <c r="F8" s="697" t="s">
        <v>533</v>
      </c>
      <c r="G8" s="697" t="s">
        <v>532</v>
      </c>
      <c r="H8" s="698">
        <v>-5.46</v>
      </c>
      <c r="I8" s="697" t="s">
        <v>175</v>
      </c>
      <c r="J8" s="697" t="s">
        <v>101</v>
      </c>
      <c r="K8" s="697" t="s">
        <v>102</v>
      </c>
      <c r="L8" s="697" t="s">
        <v>103</v>
      </c>
      <c r="M8" s="697" t="s">
        <v>156</v>
      </c>
      <c r="N8" s="697" t="s">
        <v>104</v>
      </c>
      <c r="O8" s="697" t="s">
        <v>105</v>
      </c>
      <c r="P8" s="697" t="s">
        <v>156</v>
      </c>
      <c r="Q8" s="697" t="s">
        <v>156</v>
      </c>
      <c r="R8" s="697" t="s">
        <v>156</v>
      </c>
      <c r="S8" s="699" t="s">
        <v>156</v>
      </c>
    </row>
    <row r="9" spans="1:19" hidden="1">
      <c r="A9" s="700">
        <v>43356</v>
      </c>
      <c r="B9" s="701">
        <v>43356</v>
      </c>
      <c r="C9" s="702" t="s">
        <v>106</v>
      </c>
      <c r="D9" s="702" t="s">
        <v>411</v>
      </c>
      <c r="E9" s="702" t="s">
        <v>412</v>
      </c>
      <c r="F9" s="702" t="s">
        <v>413</v>
      </c>
      <c r="G9" s="702" t="s">
        <v>414</v>
      </c>
      <c r="H9" s="703">
        <v>5.46</v>
      </c>
      <c r="I9" s="702" t="s">
        <v>175</v>
      </c>
      <c r="J9" s="702" t="s">
        <v>101</v>
      </c>
      <c r="K9" s="702" t="s">
        <v>102</v>
      </c>
      <c r="L9" s="702" t="s">
        <v>103</v>
      </c>
      <c r="M9" s="702" t="s">
        <v>107</v>
      </c>
      <c r="N9" s="702" t="s">
        <v>104</v>
      </c>
      <c r="O9" s="702" t="s">
        <v>105</v>
      </c>
      <c r="P9" s="702" t="s">
        <v>156</v>
      </c>
      <c r="Q9" s="702" t="s">
        <v>108</v>
      </c>
      <c r="R9" s="702" t="s">
        <v>90</v>
      </c>
      <c r="S9" s="704" t="s">
        <v>176</v>
      </c>
    </row>
    <row r="10" spans="1:19" hidden="1">
      <c r="A10" s="695">
        <v>43362</v>
      </c>
      <c r="B10" s="696">
        <v>43362</v>
      </c>
      <c r="C10" s="697" t="s">
        <v>106</v>
      </c>
      <c r="D10" s="697" t="s">
        <v>439</v>
      </c>
      <c r="E10" s="697" t="s">
        <v>412</v>
      </c>
      <c r="F10" s="697" t="s">
        <v>443</v>
      </c>
      <c r="G10" s="697" t="s">
        <v>442</v>
      </c>
      <c r="H10" s="698">
        <v>5.46</v>
      </c>
      <c r="I10" s="697" t="s">
        <v>175</v>
      </c>
      <c r="J10" s="697" t="s">
        <v>101</v>
      </c>
      <c r="K10" s="697" t="s">
        <v>102</v>
      </c>
      <c r="L10" s="697" t="s">
        <v>103</v>
      </c>
      <c r="M10" s="697" t="s">
        <v>107</v>
      </c>
      <c r="N10" s="697" t="s">
        <v>104</v>
      </c>
      <c r="O10" s="697" t="s">
        <v>105</v>
      </c>
      <c r="P10" s="697" t="s">
        <v>156</v>
      </c>
      <c r="Q10" s="697" t="s">
        <v>108</v>
      </c>
      <c r="R10" s="697" t="s">
        <v>90</v>
      </c>
      <c r="S10" s="699" t="s">
        <v>176</v>
      </c>
    </row>
    <row r="11" spans="1:19" hidden="1">
      <c r="A11" s="700">
        <v>43368</v>
      </c>
      <c r="B11" s="701">
        <v>43368</v>
      </c>
      <c r="C11" s="702" t="s">
        <v>106</v>
      </c>
      <c r="D11" s="702" t="s">
        <v>479</v>
      </c>
      <c r="E11" s="702" t="s">
        <v>412</v>
      </c>
      <c r="F11" s="702" t="s">
        <v>480</v>
      </c>
      <c r="G11" s="702" t="s">
        <v>481</v>
      </c>
      <c r="H11" s="703">
        <v>6.37</v>
      </c>
      <c r="I11" s="702" t="s">
        <v>175</v>
      </c>
      <c r="J11" s="702" t="s">
        <v>101</v>
      </c>
      <c r="K11" s="702" t="s">
        <v>102</v>
      </c>
      <c r="L11" s="702" t="s">
        <v>103</v>
      </c>
      <c r="M11" s="702" t="s">
        <v>107</v>
      </c>
      <c r="N11" s="702" t="s">
        <v>104</v>
      </c>
      <c r="O11" s="702" t="s">
        <v>105</v>
      </c>
      <c r="P11" s="702" t="s">
        <v>156</v>
      </c>
      <c r="Q11" s="702" t="s">
        <v>108</v>
      </c>
      <c r="R11" s="702" t="s">
        <v>90</v>
      </c>
      <c r="S11" s="704" t="s">
        <v>176</v>
      </c>
    </row>
    <row r="12" spans="1:19" hidden="1">
      <c r="A12" s="695">
        <v>43343</v>
      </c>
      <c r="B12" s="696">
        <v>43343</v>
      </c>
      <c r="C12" s="697" t="s">
        <v>156</v>
      </c>
      <c r="D12" s="697" t="s">
        <v>530</v>
      </c>
      <c r="E12" s="697" t="s">
        <v>534</v>
      </c>
      <c r="F12" s="697" t="s">
        <v>535</v>
      </c>
      <c r="G12" s="697" t="s">
        <v>532</v>
      </c>
      <c r="H12" s="698">
        <v>100</v>
      </c>
      <c r="I12" s="697" t="s">
        <v>175</v>
      </c>
      <c r="J12" s="697" t="s">
        <v>101</v>
      </c>
      <c r="K12" s="697" t="s">
        <v>102</v>
      </c>
      <c r="L12" s="697" t="s">
        <v>103</v>
      </c>
      <c r="M12" s="697" t="s">
        <v>156</v>
      </c>
      <c r="N12" s="697" t="s">
        <v>104</v>
      </c>
      <c r="O12" s="697" t="s">
        <v>105</v>
      </c>
      <c r="P12" s="697" t="s">
        <v>156</v>
      </c>
      <c r="Q12" s="697" t="s">
        <v>156</v>
      </c>
      <c r="R12" s="697" t="s">
        <v>156</v>
      </c>
      <c r="S12" s="699" t="s">
        <v>156</v>
      </c>
    </row>
    <row r="13" spans="1:19" hidden="1">
      <c r="A13" s="700">
        <v>43344</v>
      </c>
      <c r="B13" s="701">
        <v>43344</v>
      </c>
      <c r="C13" s="702" t="s">
        <v>156</v>
      </c>
      <c r="D13" s="702" t="s">
        <v>539</v>
      </c>
      <c r="E13" s="702" t="s">
        <v>534</v>
      </c>
      <c r="F13" s="702" t="s">
        <v>535</v>
      </c>
      <c r="G13" s="702" t="s">
        <v>532</v>
      </c>
      <c r="H13" s="703">
        <v>-100</v>
      </c>
      <c r="I13" s="702" t="s">
        <v>175</v>
      </c>
      <c r="J13" s="702" t="s">
        <v>101</v>
      </c>
      <c r="K13" s="702" t="s">
        <v>102</v>
      </c>
      <c r="L13" s="702" t="s">
        <v>103</v>
      </c>
      <c r="M13" s="702" t="s">
        <v>156</v>
      </c>
      <c r="N13" s="702" t="s">
        <v>104</v>
      </c>
      <c r="O13" s="702" t="s">
        <v>105</v>
      </c>
      <c r="P13" s="702" t="s">
        <v>156</v>
      </c>
      <c r="Q13" s="702" t="s">
        <v>156</v>
      </c>
      <c r="R13" s="702" t="s">
        <v>156</v>
      </c>
      <c r="S13" s="704" t="s">
        <v>156</v>
      </c>
    </row>
    <row r="14" spans="1:19" hidden="1">
      <c r="A14" s="695">
        <v>43298</v>
      </c>
      <c r="B14" s="696">
        <v>43298</v>
      </c>
      <c r="C14" s="697" t="s">
        <v>106</v>
      </c>
      <c r="D14" s="697" t="s">
        <v>296</v>
      </c>
      <c r="E14" s="697" t="s">
        <v>297</v>
      </c>
      <c r="F14" s="697" t="s">
        <v>298</v>
      </c>
      <c r="G14" s="697" t="s">
        <v>299</v>
      </c>
      <c r="H14" s="698">
        <v>3.47</v>
      </c>
      <c r="I14" s="697" t="s">
        <v>175</v>
      </c>
      <c r="J14" s="697" t="s">
        <v>101</v>
      </c>
      <c r="K14" s="697" t="s">
        <v>102</v>
      </c>
      <c r="L14" s="697" t="s">
        <v>103</v>
      </c>
      <c r="M14" s="697" t="s">
        <v>107</v>
      </c>
      <c r="N14" s="697" t="s">
        <v>104</v>
      </c>
      <c r="O14" s="697" t="s">
        <v>105</v>
      </c>
      <c r="P14" s="697" t="s">
        <v>156</v>
      </c>
      <c r="Q14" s="697" t="s">
        <v>108</v>
      </c>
      <c r="R14" s="697" t="s">
        <v>90</v>
      </c>
      <c r="S14" s="699" t="s">
        <v>176</v>
      </c>
    </row>
    <row r="15" spans="1:19" hidden="1">
      <c r="A15" s="700">
        <v>43312</v>
      </c>
      <c r="B15" s="701">
        <v>43312</v>
      </c>
      <c r="C15" s="702" t="s">
        <v>156</v>
      </c>
      <c r="D15" s="702" t="s">
        <v>526</v>
      </c>
      <c r="E15" s="702" t="s">
        <v>297</v>
      </c>
      <c r="F15" s="702" t="s">
        <v>527</v>
      </c>
      <c r="G15" s="702" t="s">
        <v>528</v>
      </c>
      <c r="H15" s="703">
        <v>15.22</v>
      </c>
      <c r="I15" s="702" t="s">
        <v>175</v>
      </c>
      <c r="J15" s="702" t="s">
        <v>101</v>
      </c>
      <c r="K15" s="702" t="s">
        <v>102</v>
      </c>
      <c r="L15" s="702" t="s">
        <v>103</v>
      </c>
      <c r="M15" s="702" t="s">
        <v>156</v>
      </c>
      <c r="N15" s="702" t="s">
        <v>104</v>
      </c>
      <c r="O15" s="702" t="s">
        <v>105</v>
      </c>
      <c r="P15" s="702" t="s">
        <v>156</v>
      </c>
      <c r="Q15" s="702" t="s">
        <v>156</v>
      </c>
      <c r="R15" s="702" t="s">
        <v>156</v>
      </c>
      <c r="S15" s="704" t="s">
        <v>156</v>
      </c>
    </row>
    <row r="16" spans="1:19" hidden="1">
      <c r="A16" s="695">
        <v>43313</v>
      </c>
      <c r="B16" s="696">
        <v>43313</v>
      </c>
      <c r="C16" s="697" t="s">
        <v>156</v>
      </c>
      <c r="D16" s="697" t="s">
        <v>529</v>
      </c>
      <c r="E16" s="697" t="s">
        <v>297</v>
      </c>
      <c r="F16" s="697" t="s">
        <v>527</v>
      </c>
      <c r="G16" s="697" t="s">
        <v>528</v>
      </c>
      <c r="H16" s="698">
        <v>-15.22</v>
      </c>
      <c r="I16" s="697" t="s">
        <v>175</v>
      </c>
      <c r="J16" s="697" t="s">
        <v>101</v>
      </c>
      <c r="K16" s="697" t="s">
        <v>102</v>
      </c>
      <c r="L16" s="697" t="s">
        <v>103</v>
      </c>
      <c r="M16" s="697" t="s">
        <v>156</v>
      </c>
      <c r="N16" s="697" t="s">
        <v>104</v>
      </c>
      <c r="O16" s="697" t="s">
        <v>105</v>
      </c>
      <c r="P16" s="697" t="s">
        <v>156</v>
      </c>
      <c r="Q16" s="697" t="s">
        <v>156</v>
      </c>
      <c r="R16" s="697" t="s">
        <v>156</v>
      </c>
      <c r="S16" s="699" t="s">
        <v>156</v>
      </c>
    </row>
    <row r="17" spans="1:19" hidden="1">
      <c r="A17" s="700">
        <v>43342</v>
      </c>
      <c r="B17" s="701">
        <v>43342</v>
      </c>
      <c r="C17" s="702" t="s">
        <v>106</v>
      </c>
      <c r="D17" s="702" t="s">
        <v>387</v>
      </c>
      <c r="E17" s="702" t="s">
        <v>297</v>
      </c>
      <c r="F17" s="702" t="s">
        <v>392</v>
      </c>
      <c r="G17" s="702" t="s">
        <v>389</v>
      </c>
      <c r="H17" s="703">
        <v>15.22</v>
      </c>
      <c r="I17" s="702" t="s">
        <v>175</v>
      </c>
      <c r="J17" s="702" t="s">
        <v>101</v>
      </c>
      <c r="K17" s="702" t="s">
        <v>102</v>
      </c>
      <c r="L17" s="702" t="s">
        <v>103</v>
      </c>
      <c r="M17" s="702" t="s">
        <v>107</v>
      </c>
      <c r="N17" s="702" t="s">
        <v>104</v>
      </c>
      <c r="O17" s="702" t="s">
        <v>105</v>
      </c>
      <c r="P17" s="702" t="s">
        <v>156</v>
      </c>
      <c r="Q17" s="702" t="s">
        <v>108</v>
      </c>
      <c r="R17" s="702" t="s">
        <v>90</v>
      </c>
      <c r="S17" s="704" t="s">
        <v>176</v>
      </c>
    </row>
    <row r="18" spans="1:19" hidden="1">
      <c r="A18" s="695">
        <v>43434</v>
      </c>
      <c r="B18" s="696">
        <v>43434</v>
      </c>
      <c r="C18" s="697" t="s">
        <v>156</v>
      </c>
      <c r="D18" s="697" t="s">
        <v>697</v>
      </c>
      <c r="E18" s="697" t="s">
        <v>297</v>
      </c>
      <c r="F18" s="697" t="s">
        <v>698</v>
      </c>
      <c r="G18" s="697" t="s">
        <v>699</v>
      </c>
      <c r="H18" s="698">
        <v>7.83</v>
      </c>
      <c r="I18" s="697" t="s">
        <v>175</v>
      </c>
      <c r="J18" s="697" t="s">
        <v>101</v>
      </c>
      <c r="K18" s="697" t="s">
        <v>102</v>
      </c>
      <c r="L18" s="697" t="s">
        <v>103</v>
      </c>
      <c r="M18" s="697" t="s">
        <v>156</v>
      </c>
      <c r="N18" s="697" t="s">
        <v>104</v>
      </c>
      <c r="O18" s="697" t="s">
        <v>105</v>
      </c>
      <c r="P18" s="697" t="s">
        <v>156</v>
      </c>
      <c r="Q18" s="697" t="s">
        <v>156</v>
      </c>
      <c r="R18" s="697" t="s">
        <v>156</v>
      </c>
      <c r="S18" s="699" t="s">
        <v>156</v>
      </c>
    </row>
    <row r="19" spans="1:19" hidden="1">
      <c r="A19" s="700">
        <v>43435</v>
      </c>
      <c r="B19" s="701">
        <v>43435</v>
      </c>
      <c r="C19" s="702" t="s">
        <v>156</v>
      </c>
      <c r="D19" s="702" t="s">
        <v>700</v>
      </c>
      <c r="E19" s="702" t="s">
        <v>297</v>
      </c>
      <c r="F19" s="702" t="s">
        <v>698</v>
      </c>
      <c r="G19" s="702" t="s">
        <v>699</v>
      </c>
      <c r="H19" s="703">
        <v>-7.83</v>
      </c>
      <c r="I19" s="702" t="s">
        <v>175</v>
      </c>
      <c r="J19" s="702" t="s">
        <v>101</v>
      </c>
      <c r="K19" s="702" t="s">
        <v>102</v>
      </c>
      <c r="L19" s="702" t="s">
        <v>103</v>
      </c>
      <c r="M19" s="702" t="s">
        <v>156</v>
      </c>
      <c r="N19" s="702" t="s">
        <v>104</v>
      </c>
      <c r="O19" s="702" t="s">
        <v>105</v>
      </c>
      <c r="P19" s="702" t="s">
        <v>156</v>
      </c>
      <c r="Q19" s="702" t="s">
        <v>156</v>
      </c>
      <c r="R19" s="702" t="s">
        <v>156</v>
      </c>
      <c r="S19" s="704" t="s">
        <v>156</v>
      </c>
    </row>
    <row r="20" spans="1:19" hidden="1">
      <c r="A20" s="695">
        <v>43441</v>
      </c>
      <c r="B20" s="696">
        <v>43441</v>
      </c>
      <c r="C20" s="697" t="s">
        <v>106</v>
      </c>
      <c r="D20" s="697" t="s">
        <v>701</v>
      </c>
      <c r="E20" s="697" t="s">
        <v>297</v>
      </c>
      <c r="F20" s="697" t="s">
        <v>702</v>
      </c>
      <c r="G20" s="697" t="s">
        <v>703</v>
      </c>
      <c r="H20" s="698">
        <v>7.83</v>
      </c>
      <c r="I20" s="697" t="s">
        <v>175</v>
      </c>
      <c r="J20" s="697" t="s">
        <v>101</v>
      </c>
      <c r="K20" s="697" t="s">
        <v>102</v>
      </c>
      <c r="L20" s="697" t="s">
        <v>103</v>
      </c>
      <c r="M20" s="697" t="s">
        <v>107</v>
      </c>
      <c r="N20" s="697" t="s">
        <v>104</v>
      </c>
      <c r="O20" s="697" t="s">
        <v>105</v>
      </c>
      <c r="P20" s="697" t="s">
        <v>156</v>
      </c>
      <c r="Q20" s="697" t="s">
        <v>108</v>
      </c>
      <c r="R20" s="697" t="s">
        <v>90</v>
      </c>
      <c r="S20" s="699" t="s">
        <v>176</v>
      </c>
    </row>
    <row r="21" spans="1:19" hidden="1">
      <c r="A21" s="700">
        <v>43293</v>
      </c>
      <c r="B21" s="701">
        <v>43266</v>
      </c>
      <c r="C21" s="702" t="s">
        <v>106</v>
      </c>
      <c r="D21" s="702" t="s">
        <v>262</v>
      </c>
      <c r="E21" s="702" t="s">
        <v>180</v>
      </c>
      <c r="F21" s="702" t="s">
        <v>263</v>
      </c>
      <c r="G21" s="702" t="s">
        <v>264</v>
      </c>
      <c r="H21" s="703">
        <v>136.5</v>
      </c>
      <c r="I21" s="702" t="s">
        <v>175</v>
      </c>
      <c r="J21" s="702" t="s">
        <v>101</v>
      </c>
      <c r="K21" s="702" t="s">
        <v>109</v>
      </c>
      <c r="L21" s="702" t="s">
        <v>103</v>
      </c>
      <c r="M21" s="702" t="s">
        <v>107</v>
      </c>
      <c r="N21" s="702" t="s">
        <v>104</v>
      </c>
      <c r="O21" s="702" t="s">
        <v>105</v>
      </c>
      <c r="P21" s="702" t="s">
        <v>156</v>
      </c>
      <c r="Q21" s="702" t="s">
        <v>126</v>
      </c>
      <c r="R21" s="702" t="s">
        <v>127</v>
      </c>
      <c r="S21" s="704" t="s">
        <v>176</v>
      </c>
    </row>
    <row r="22" spans="1:19" hidden="1">
      <c r="A22" s="695">
        <v>43293</v>
      </c>
      <c r="B22" s="696">
        <v>43278</v>
      </c>
      <c r="C22" s="697" t="s">
        <v>106</v>
      </c>
      <c r="D22" s="697" t="s">
        <v>265</v>
      </c>
      <c r="E22" s="697" t="s">
        <v>180</v>
      </c>
      <c r="F22" s="697" t="s">
        <v>266</v>
      </c>
      <c r="G22" s="697" t="s">
        <v>267</v>
      </c>
      <c r="H22" s="698">
        <v>300</v>
      </c>
      <c r="I22" s="697" t="s">
        <v>175</v>
      </c>
      <c r="J22" s="697" t="s">
        <v>101</v>
      </c>
      <c r="K22" s="697" t="s">
        <v>102</v>
      </c>
      <c r="L22" s="697" t="s">
        <v>103</v>
      </c>
      <c r="M22" s="697" t="s">
        <v>107</v>
      </c>
      <c r="N22" s="697" t="s">
        <v>104</v>
      </c>
      <c r="O22" s="697" t="s">
        <v>105</v>
      </c>
      <c r="P22" s="697" t="s">
        <v>156</v>
      </c>
      <c r="Q22" s="697" t="s">
        <v>126</v>
      </c>
      <c r="R22" s="697" t="s">
        <v>127</v>
      </c>
      <c r="S22" s="699" t="s">
        <v>176</v>
      </c>
    </row>
    <row r="23" spans="1:19" hidden="1">
      <c r="A23" s="700">
        <v>43298</v>
      </c>
      <c r="B23" s="701">
        <v>43298</v>
      </c>
      <c r="C23" s="702" t="s">
        <v>106</v>
      </c>
      <c r="D23" s="702" t="s">
        <v>296</v>
      </c>
      <c r="E23" s="702" t="s">
        <v>180</v>
      </c>
      <c r="F23" s="702" t="s">
        <v>300</v>
      </c>
      <c r="G23" s="702" t="s">
        <v>299</v>
      </c>
      <c r="H23" s="703">
        <v>26.36</v>
      </c>
      <c r="I23" s="702" t="s">
        <v>175</v>
      </c>
      <c r="J23" s="702" t="s">
        <v>101</v>
      </c>
      <c r="K23" s="702" t="s">
        <v>102</v>
      </c>
      <c r="L23" s="702" t="s">
        <v>103</v>
      </c>
      <c r="M23" s="702" t="s">
        <v>107</v>
      </c>
      <c r="N23" s="702" t="s">
        <v>104</v>
      </c>
      <c r="O23" s="702" t="s">
        <v>105</v>
      </c>
      <c r="P23" s="702" t="s">
        <v>156</v>
      </c>
      <c r="Q23" s="702" t="s">
        <v>108</v>
      </c>
      <c r="R23" s="702" t="s">
        <v>90</v>
      </c>
      <c r="S23" s="704" t="s">
        <v>176</v>
      </c>
    </row>
    <row r="24" spans="1:19" hidden="1">
      <c r="A24" s="695">
        <v>43299</v>
      </c>
      <c r="B24" s="696">
        <v>43281</v>
      </c>
      <c r="C24" s="697" t="s">
        <v>106</v>
      </c>
      <c r="D24" s="697" t="s">
        <v>285</v>
      </c>
      <c r="E24" s="697" t="s">
        <v>180</v>
      </c>
      <c r="F24" s="697" t="s">
        <v>286</v>
      </c>
      <c r="G24" s="697" t="s">
        <v>287</v>
      </c>
      <c r="H24" s="698">
        <v>239.04</v>
      </c>
      <c r="I24" s="697" t="s">
        <v>175</v>
      </c>
      <c r="J24" s="697" t="s">
        <v>101</v>
      </c>
      <c r="K24" s="697" t="s">
        <v>102</v>
      </c>
      <c r="L24" s="697" t="s">
        <v>103</v>
      </c>
      <c r="M24" s="697" t="s">
        <v>107</v>
      </c>
      <c r="N24" s="697" t="s">
        <v>104</v>
      </c>
      <c r="O24" s="697" t="s">
        <v>105</v>
      </c>
      <c r="P24" s="697" t="s">
        <v>156</v>
      </c>
      <c r="Q24" s="697" t="s">
        <v>288</v>
      </c>
      <c r="R24" s="697" t="s">
        <v>289</v>
      </c>
      <c r="S24" s="699" t="s">
        <v>176</v>
      </c>
    </row>
    <row r="25" spans="1:19" hidden="1">
      <c r="A25" s="700">
        <v>43312</v>
      </c>
      <c r="B25" s="701">
        <v>43312</v>
      </c>
      <c r="C25" s="702" t="s">
        <v>106</v>
      </c>
      <c r="D25" s="702" t="s">
        <v>326</v>
      </c>
      <c r="E25" s="702" t="s">
        <v>180</v>
      </c>
      <c r="F25" s="702" t="s">
        <v>327</v>
      </c>
      <c r="G25" s="702" t="s">
        <v>328</v>
      </c>
      <c r="H25" s="703">
        <v>10.06</v>
      </c>
      <c r="I25" s="702" t="s">
        <v>175</v>
      </c>
      <c r="J25" s="702" t="s">
        <v>101</v>
      </c>
      <c r="K25" s="702" t="s">
        <v>102</v>
      </c>
      <c r="L25" s="702" t="s">
        <v>103</v>
      </c>
      <c r="M25" s="702" t="s">
        <v>107</v>
      </c>
      <c r="N25" s="702" t="s">
        <v>104</v>
      </c>
      <c r="O25" s="702" t="s">
        <v>105</v>
      </c>
      <c r="P25" s="702" t="s">
        <v>156</v>
      </c>
      <c r="Q25" s="702" t="s">
        <v>108</v>
      </c>
      <c r="R25" s="702" t="s">
        <v>90</v>
      </c>
      <c r="S25" s="704" t="s">
        <v>176</v>
      </c>
    </row>
    <row r="26" spans="1:19" hidden="1">
      <c r="A26" s="695">
        <v>43315</v>
      </c>
      <c r="B26" s="696">
        <v>43314</v>
      </c>
      <c r="C26" s="697" t="s">
        <v>106</v>
      </c>
      <c r="D26" s="697" t="s">
        <v>339</v>
      </c>
      <c r="E26" s="697" t="s">
        <v>180</v>
      </c>
      <c r="F26" s="697" t="s">
        <v>340</v>
      </c>
      <c r="G26" s="697" t="s">
        <v>341</v>
      </c>
      <c r="H26" s="698">
        <v>261.5</v>
      </c>
      <c r="I26" s="697" t="s">
        <v>175</v>
      </c>
      <c r="J26" s="697" t="s">
        <v>101</v>
      </c>
      <c r="K26" s="697" t="s">
        <v>102</v>
      </c>
      <c r="L26" s="697" t="s">
        <v>103</v>
      </c>
      <c r="M26" s="697" t="s">
        <v>107</v>
      </c>
      <c r="N26" s="697" t="s">
        <v>104</v>
      </c>
      <c r="O26" s="697" t="s">
        <v>105</v>
      </c>
      <c r="P26" s="697" t="s">
        <v>156</v>
      </c>
      <c r="Q26" s="697" t="s">
        <v>138</v>
      </c>
      <c r="R26" s="697" t="s">
        <v>139</v>
      </c>
      <c r="S26" s="699" t="s">
        <v>176</v>
      </c>
    </row>
    <row r="27" spans="1:19" hidden="1">
      <c r="A27" s="700">
        <v>43319</v>
      </c>
      <c r="B27" s="701">
        <v>43306</v>
      </c>
      <c r="C27" s="702" t="s">
        <v>106</v>
      </c>
      <c r="D27" s="702" t="s">
        <v>345</v>
      </c>
      <c r="E27" s="702" t="s">
        <v>180</v>
      </c>
      <c r="F27" s="702" t="s">
        <v>346</v>
      </c>
      <c r="G27" s="702" t="s">
        <v>347</v>
      </c>
      <c r="H27" s="703">
        <v>332</v>
      </c>
      <c r="I27" s="702" t="s">
        <v>175</v>
      </c>
      <c r="J27" s="702" t="s">
        <v>101</v>
      </c>
      <c r="K27" s="702" t="s">
        <v>102</v>
      </c>
      <c r="L27" s="702" t="s">
        <v>103</v>
      </c>
      <c r="M27" s="702" t="s">
        <v>107</v>
      </c>
      <c r="N27" s="702" t="s">
        <v>104</v>
      </c>
      <c r="O27" s="702" t="s">
        <v>105</v>
      </c>
      <c r="P27" s="702" t="s">
        <v>156</v>
      </c>
      <c r="Q27" s="702" t="s">
        <v>126</v>
      </c>
      <c r="R27" s="702" t="s">
        <v>127</v>
      </c>
      <c r="S27" s="704" t="s">
        <v>176</v>
      </c>
    </row>
    <row r="28" spans="1:19" hidden="1">
      <c r="A28" s="695">
        <v>43319</v>
      </c>
      <c r="B28" s="696">
        <v>43283</v>
      </c>
      <c r="C28" s="697" t="s">
        <v>106</v>
      </c>
      <c r="D28" s="697" t="s">
        <v>342</v>
      </c>
      <c r="E28" s="697" t="s">
        <v>180</v>
      </c>
      <c r="F28" s="697" t="s">
        <v>343</v>
      </c>
      <c r="G28" s="697" t="s">
        <v>344</v>
      </c>
      <c r="H28" s="698">
        <v>920</v>
      </c>
      <c r="I28" s="697" t="s">
        <v>175</v>
      </c>
      <c r="J28" s="697" t="s">
        <v>101</v>
      </c>
      <c r="K28" s="697" t="s">
        <v>102</v>
      </c>
      <c r="L28" s="697" t="s">
        <v>103</v>
      </c>
      <c r="M28" s="697" t="s">
        <v>107</v>
      </c>
      <c r="N28" s="697" t="s">
        <v>104</v>
      </c>
      <c r="O28" s="697" t="s">
        <v>105</v>
      </c>
      <c r="P28" s="697" t="s">
        <v>156</v>
      </c>
      <c r="Q28" s="697" t="s">
        <v>126</v>
      </c>
      <c r="R28" s="697" t="s">
        <v>127</v>
      </c>
      <c r="S28" s="699" t="s">
        <v>176</v>
      </c>
    </row>
    <row r="29" spans="1:19" hidden="1">
      <c r="A29" s="700">
        <v>43339</v>
      </c>
      <c r="B29" s="701">
        <v>43331</v>
      </c>
      <c r="C29" s="702" t="s">
        <v>106</v>
      </c>
      <c r="D29" s="702" t="s">
        <v>380</v>
      </c>
      <c r="E29" s="702" t="s">
        <v>180</v>
      </c>
      <c r="F29" s="702" t="s">
        <v>381</v>
      </c>
      <c r="G29" s="702" t="s">
        <v>382</v>
      </c>
      <c r="H29" s="703">
        <v>76.430000000000007</v>
      </c>
      <c r="I29" s="702" t="s">
        <v>175</v>
      </c>
      <c r="J29" s="702" t="s">
        <v>101</v>
      </c>
      <c r="K29" s="702" t="s">
        <v>102</v>
      </c>
      <c r="L29" s="702" t="s">
        <v>103</v>
      </c>
      <c r="M29" s="702" t="s">
        <v>107</v>
      </c>
      <c r="N29" s="702" t="s">
        <v>104</v>
      </c>
      <c r="O29" s="702" t="s">
        <v>105</v>
      </c>
      <c r="P29" s="702" t="s">
        <v>156</v>
      </c>
      <c r="Q29" s="702" t="s">
        <v>136</v>
      </c>
      <c r="R29" s="702" t="s">
        <v>137</v>
      </c>
      <c r="S29" s="704" t="s">
        <v>176</v>
      </c>
    </row>
    <row r="30" spans="1:19" hidden="1">
      <c r="A30" s="695">
        <v>43343</v>
      </c>
      <c r="B30" s="696">
        <v>43343</v>
      </c>
      <c r="C30" s="697" t="s">
        <v>156</v>
      </c>
      <c r="D30" s="697" t="s">
        <v>530</v>
      </c>
      <c r="E30" s="697" t="s">
        <v>180</v>
      </c>
      <c r="F30" s="697" t="s">
        <v>531</v>
      </c>
      <c r="G30" s="697" t="s">
        <v>532</v>
      </c>
      <c r="H30" s="698">
        <v>37.36</v>
      </c>
      <c r="I30" s="697" t="s">
        <v>175</v>
      </c>
      <c r="J30" s="697" t="s">
        <v>101</v>
      </c>
      <c r="K30" s="697" t="s">
        <v>102</v>
      </c>
      <c r="L30" s="697" t="s">
        <v>103</v>
      </c>
      <c r="M30" s="697" t="s">
        <v>156</v>
      </c>
      <c r="N30" s="697" t="s">
        <v>104</v>
      </c>
      <c r="O30" s="697" t="s">
        <v>105</v>
      </c>
      <c r="P30" s="697" t="s">
        <v>156</v>
      </c>
      <c r="Q30" s="697" t="s">
        <v>156</v>
      </c>
      <c r="R30" s="697" t="s">
        <v>156</v>
      </c>
      <c r="S30" s="699" t="s">
        <v>156</v>
      </c>
    </row>
    <row r="31" spans="1:19" hidden="1">
      <c r="A31" s="700">
        <v>43343</v>
      </c>
      <c r="B31" s="701">
        <v>43343</v>
      </c>
      <c r="C31" s="702" t="s">
        <v>156</v>
      </c>
      <c r="D31" s="702" t="s">
        <v>530</v>
      </c>
      <c r="E31" s="702" t="s">
        <v>180</v>
      </c>
      <c r="F31" s="702" t="s">
        <v>538</v>
      </c>
      <c r="G31" s="702" t="s">
        <v>532</v>
      </c>
      <c r="H31" s="703">
        <v>7.3</v>
      </c>
      <c r="I31" s="702" t="s">
        <v>175</v>
      </c>
      <c r="J31" s="702" t="s">
        <v>101</v>
      </c>
      <c r="K31" s="702" t="s">
        <v>102</v>
      </c>
      <c r="L31" s="702" t="s">
        <v>103</v>
      </c>
      <c r="M31" s="702" t="s">
        <v>156</v>
      </c>
      <c r="N31" s="702" t="s">
        <v>104</v>
      </c>
      <c r="O31" s="702" t="s">
        <v>105</v>
      </c>
      <c r="P31" s="702" t="s">
        <v>156</v>
      </c>
      <c r="Q31" s="702" t="s">
        <v>156</v>
      </c>
      <c r="R31" s="702" t="s">
        <v>156</v>
      </c>
      <c r="S31" s="704" t="s">
        <v>156</v>
      </c>
    </row>
    <row r="32" spans="1:19" hidden="1">
      <c r="A32" s="695">
        <v>43343</v>
      </c>
      <c r="B32" s="696">
        <v>43343</v>
      </c>
      <c r="C32" s="697" t="s">
        <v>156</v>
      </c>
      <c r="D32" s="697" t="s">
        <v>177</v>
      </c>
      <c r="E32" s="697" t="s">
        <v>180</v>
      </c>
      <c r="F32" s="697" t="s">
        <v>181</v>
      </c>
      <c r="G32" s="697" t="s">
        <v>156</v>
      </c>
      <c r="H32" s="698">
        <v>226.2</v>
      </c>
      <c r="I32" s="697" t="s">
        <v>175</v>
      </c>
      <c r="J32" s="697" t="s">
        <v>140</v>
      </c>
      <c r="K32" s="697" t="s">
        <v>102</v>
      </c>
      <c r="L32" s="697" t="s">
        <v>156</v>
      </c>
      <c r="M32" s="697" t="s">
        <v>156</v>
      </c>
      <c r="N32" s="697" t="s">
        <v>156</v>
      </c>
      <c r="O32" s="697" t="s">
        <v>105</v>
      </c>
      <c r="P32" s="697" t="s">
        <v>156</v>
      </c>
      <c r="Q32" s="697" t="s">
        <v>126</v>
      </c>
      <c r="R32" s="697" t="s">
        <v>127</v>
      </c>
      <c r="S32" s="699" t="s">
        <v>176</v>
      </c>
    </row>
    <row r="33" spans="1:19" hidden="1">
      <c r="A33" s="700">
        <v>43343</v>
      </c>
      <c r="B33" s="701">
        <v>43343</v>
      </c>
      <c r="C33" s="702" t="s">
        <v>156</v>
      </c>
      <c r="D33" s="702" t="s">
        <v>177</v>
      </c>
      <c r="E33" s="702" t="s">
        <v>180</v>
      </c>
      <c r="F33" s="702" t="s">
        <v>182</v>
      </c>
      <c r="G33" s="702" t="s">
        <v>156</v>
      </c>
      <c r="H33" s="703">
        <v>266</v>
      </c>
      <c r="I33" s="702" t="s">
        <v>175</v>
      </c>
      <c r="J33" s="702" t="s">
        <v>140</v>
      </c>
      <c r="K33" s="702" t="s">
        <v>102</v>
      </c>
      <c r="L33" s="702" t="s">
        <v>156</v>
      </c>
      <c r="M33" s="702" t="s">
        <v>156</v>
      </c>
      <c r="N33" s="702" t="s">
        <v>156</v>
      </c>
      <c r="O33" s="702" t="s">
        <v>105</v>
      </c>
      <c r="P33" s="702" t="s">
        <v>156</v>
      </c>
      <c r="Q33" s="702" t="s">
        <v>126</v>
      </c>
      <c r="R33" s="702" t="s">
        <v>127</v>
      </c>
      <c r="S33" s="704" t="s">
        <v>176</v>
      </c>
    </row>
    <row r="34" spans="1:19" hidden="1">
      <c r="A34" s="695">
        <v>43344</v>
      </c>
      <c r="B34" s="696">
        <v>43344</v>
      </c>
      <c r="C34" s="697" t="s">
        <v>156</v>
      </c>
      <c r="D34" s="697" t="s">
        <v>539</v>
      </c>
      <c r="E34" s="697" t="s">
        <v>180</v>
      </c>
      <c r="F34" s="697" t="s">
        <v>531</v>
      </c>
      <c r="G34" s="697" t="s">
        <v>532</v>
      </c>
      <c r="H34" s="698">
        <v>-37.36</v>
      </c>
      <c r="I34" s="697" t="s">
        <v>175</v>
      </c>
      <c r="J34" s="697" t="s">
        <v>101</v>
      </c>
      <c r="K34" s="697" t="s">
        <v>102</v>
      </c>
      <c r="L34" s="697" t="s">
        <v>103</v>
      </c>
      <c r="M34" s="697" t="s">
        <v>156</v>
      </c>
      <c r="N34" s="697" t="s">
        <v>104</v>
      </c>
      <c r="O34" s="697" t="s">
        <v>105</v>
      </c>
      <c r="P34" s="697" t="s">
        <v>156</v>
      </c>
      <c r="Q34" s="697" t="s">
        <v>156</v>
      </c>
      <c r="R34" s="697" t="s">
        <v>156</v>
      </c>
      <c r="S34" s="699" t="s">
        <v>156</v>
      </c>
    </row>
    <row r="35" spans="1:19" hidden="1">
      <c r="A35" s="700">
        <v>43344</v>
      </c>
      <c r="B35" s="701">
        <v>43344</v>
      </c>
      <c r="C35" s="702" t="s">
        <v>156</v>
      </c>
      <c r="D35" s="702" t="s">
        <v>539</v>
      </c>
      <c r="E35" s="702" t="s">
        <v>180</v>
      </c>
      <c r="F35" s="702" t="s">
        <v>538</v>
      </c>
      <c r="G35" s="702" t="s">
        <v>532</v>
      </c>
      <c r="H35" s="703">
        <v>-7.3</v>
      </c>
      <c r="I35" s="702" t="s">
        <v>175</v>
      </c>
      <c r="J35" s="702" t="s">
        <v>101</v>
      </c>
      <c r="K35" s="702" t="s">
        <v>102</v>
      </c>
      <c r="L35" s="702" t="s">
        <v>103</v>
      </c>
      <c r="M35" s="702" t="s">
        <v>156</v>
      </c>
      <c r="N35" s="702" t="s">
        <v>104</v>
      </c>
      <c r="O35" s="702" t="s">
        <v>105</v>
      </c>
      <c r="P35" s="702" t="s">
        <v>156</v>
      </c>
      <c r="Q35" s="702" t="s">
        <v>156</v>
      </c>
      <c r="R35" s="702" t="s">
        <v>156</v>
      </c>
      <c r="S35" s="704" t="s">
        <v>156</v>
      </c>
    </row>
    <row r="36" spans="1:19" hidden="1">
      <c r="A36" s="695">
        <v>43344</v>
      </c>
      <c r="B36" s="696">
        <v>43344</v>
      </c>
      <c r="C36" s="697" t="s">
        <v>156</v>
      </c>
      <c r="D36" s="697" t="s">
        <v>177</v>
      </c>
      <c r="E36" s="697" t="s">
        <v>180</v>
      </c>
      <c r="F36" s="697" t="s">
        <v>181</v>
      </c>
      <c r="G36" s="697" t="s">
        <v>156</v>
      </c>
      <c r="H36" s="698">
        <v>-226.2</v>
      </c>
      <c r="I36" s="697" t="s">
        <v>175</v>
      </c>
      <c r="J36" s="697" t="s">
        <v>140</v>
      </c>
      <c r="K36" s="697" t="s">
        <v>102</v>
      </c>
      <c r="L36" s="697" t="s">
        <v>156</v>
      </c>
      <c r="M36" s="697" t="s">
        <v>156</v>
      </c>
      <c r="N36" s="697" t="s">
        <v>156</v>
      </c>
      <c r="O36" s="697" t="s">
        <v>105</v>
      </c>
      <c r="P36" s="697" t="s">
        <v>156</v>
      </c>
      <c r="Q36" s="697" t="s">
        <v>126</v>
      </c>
      <c r="R36" s="697" t="s">
        <v>127</v>
      </c>
      <c r="S36" s="699" t="s">
        <v>176</v>
      </c>
    </row>
    <row r="37" spans="1:19" hidden="1">
      <c r="A37" s="700">
        <v>43344</v>
      </c>
      <c r="B37" s="701">
        <v>43344</v>
      </c>
      <c r="C37" s="702" t="s">
        <v>156</v>
      </c>
      <c r="D37" s="702" t="s">
        <v>177</v>
      </c>
      <c r="E37" s="702" t="s">
        <v>180</v>
      </c>
      <c r="F37" s="702" t="s">
        <v>182</v>
      </c>
      <c r="G37" s="702" t="s">
        <v>156</v>
      </c>
      <c r="H37" s="703">
        <v>-266</v>
      </c>
      <c r="I37" s="702" t="s">
        <v>175</v>
      </c>
      <c r="J37" s="702" t="s">
        <v>140</v>
      </c>
      <c r="K37" s="702" t="s">
        <v>102</v>
      </c>
      <c r="L37" s="702" t="s">
        <v>156</v>
      </c>
      <c r="M37" s="702" t="s">
        <v>156</v>
      </c>
      <c r="N37" s="702" t="s">
        <v>156</v>
      </c>
      <c r="O37" s="702" t="s">
        <v>105</v>
      </c>
      <c r="P37" s="702" t="s">
        <v>156</v>
      </c>
      <c r="Q37" s="702" t="s">
        <v>126</v>
      </c>
      <c r="R37" s="702" t="s">
        <v>127</v>
      </c>
      <c r="S37" s="704" t="s">
        <v>176</v>
      </c>
    </row>
    <row r="38" spans="1:19" hidden="1">
      <c r="A38" s="695">
        <v>43353</v>
      </c>
      <c r="B38" s="696">
        <v>43332</v>
      </c>
      <c r="C38" s="697" t="s">
        <v>106</v>
      </c>
      <c r="D38" s="697" t="s">
        <v>393</v>
      </c>
      <c r="E38" s="697" t="s">
        <v>180</v>
      </c>
      <c r="F38" s="697" t="s">
        <v>181</v>
      </c>
      <c r="G38" s="697" t="s">
        <v>394</v>
      </c>
      <c r="H38" s="698">
        <v>226.2</v>
      </c>
      <c r="I38" s="697" t="s">
        <v>175</v>
      </c>
      <c r="J38" s="697" t="s">
        <v>140</v>
      </c>
      <c r="K38" s="697" t="s">
        <v>102</v>
      </c>
      <c r="L38" s="697" t="s">
        <v>103</v>
      </c>
      <c r="M38" s="697" t="s">
        <v>107</v>
      </c>
      <c r="N38" s="697" t="s">
        <v>104</v>
      </c>
      <c r="O38" s="697" t="s">
        <v>105</v>
      </c>
      <c r="P38" s="697" t="s">
        <v>156</v>
      </c>
      <c r="Q38" s="697" t="s">
        <v>126</v>
      </c>
      <c r="R38" s="697" t="s">
        <v>127</v>
      </c>
      <c r="S38" s="699" t="s">
        <v>176</v>
      </c>
    </row>
    <row r="39" spans="1:19" hidden="1">
      <c r="A39" s="700">
        <v>43353</v>
      </c>
      <c r="B39" s="701">
        <v>43333</v>
      </c>
      <c r="C39" s="702" t="s">
        <v>106</v>
      </c>
      <c r="D39" s="702" t="s">
        <v>395</v>
      </c>
      <c r="E39" s="702" t="s">
        <v>180</v>
      </c>
      <c r="F39" s="702" t="s">
        <v>182</v>
      </c>
      <c r="G39" s="702" t="s">
        <v>396</v>
      </c>
      <c r="H39" s="703">
        <v>266</v>
      </c>
      <c r="I39" s="702" t="s">
        <v>175</v>
      </c>
      <c r="J39" s="702" t="s">
        <v>140</v>
      </c>
      <c r="K39" s="702" t="s">
        <v>102</v>
      </c>
      <c r="L39" s="702" t="s">
        <v>103</v>
      </c>
      <c r="M39" s="702" t="s">
        <v>107</v>
      </c>
      <c r="N39" s="702" t="s">
        <v>104</v>
      </c>
      <c r="O39" s="702" t="s">
        <v>105</v>
      </c>
      <c r="P39" s="702" t="s">
        <v>156</v>
      </c>
      <c r="Q39" s="702" t="s">
        <v>126</v>
      </c>
      <c r="R39" s="702" t="s">
        <v>127</v>
      </c>
      <c r="S39" s="704" t="s">
        <v>176</v>
      </c>
    </row>
    <row r="40" spans="1:19" hidden="1">
      <c r="A40" s="695">
        <v>43354</v>
      </c>
      <c r="B40" s="696">
        <v>43343</v>
      </c>
      <c r="C40" s="697" t="s">
        <v>106</v>
      </c>
      <c r="D40" s="697" t="s">
        <v>400</v>
      </c>
      <c r="E40" s="697" t="s">
        <v>180</v>
      </c>
      <c r="F40" s="697" t="s">
        <v>401</v>
      </c>
      <c r="G40" s="697" t="s">
        <v>402</v>
      </c>
      <c r="H40" s="698">
        <v>235.89</v>
      </c>
      <c r="I40" s="697" t="s">
        <v>175</v>
      </c>
      <c r="J40" s="697" t="s">
        <v>101</v>
      </c>
      <c r="K40" s="697" t="s">
        <v>102</v>
      </c>
      <c r="L40" s="697" t="s">
        <v>103</v>
      </c>
      <c r="M40" s="697" t="s">
        <v>107</v>
      </c>
      <c r="N40" s="697" t="s">
        <v>104</v>
      </c>
      <c r="O40" s="697" t="s">
        <v>105</v>
      </c>
      <c r="P40" s="697" t="s">
        <v>156</v>
      </c>
      <c r="Q40" s="697" t="s">
        <v>288</v>
      </c>
      <c r="R40" s="697" t="s">
        <v>289</v>
      </c>
      <c r="S40" s="699" t="s">
        <v>176</v>
      </c>
    </row>
    <row r="41" spans="1:19" hidden="1">
      <c r="A41" s="700">
        <v>43356</v>
      </c>
      <c r="B41" s="701">
        <v>43356</v>
      </c>
      <c r="C41" s="702" t="s">
        <v>106</v>
      </c>
      <c r="D41" s="702" t="s">
        <v>408</v>
      </c>
      <c r="E41" s="702" t="s">
        <v>180</v>
      </c>
      <c r="F41" s="702" t="s">
        <v>409</v>
      </c>
      <c r="G41" s="702" t="s">
        <v>410</v>
      </c>
      <c r="H41" s="703">
        <v>7.3</v>
      </c>
      <c r="I41" s="702" t="s">
        <v>175</v>
      </c>
      <c r="J41" s="702" t="s">
        <v>101</v>
      </c>
      <c r="K41" s="702" t="s">
        <v>102</v>
      </c>
      <c r="L41" s="702" t="s">
        <v>103</v>
      </c>
      <c r="M41" s="702" t="s">
        <v>107</v>
      </c>
      <c r="N41" s="702" t="s">
        <v>104</v>
      </c>
      <c r="O41" s="702" t="s">
        <v>105</v>
      </c>
      <c r="P41" s="702" t="s">
        <v>156</v>
      </c>
      <c r="Q41" s="702" t="s">
        <v>108</v>
      </c>
      <c r="R41" s="702" t="s">
        <v>90</v>
      </c>
      <c r="S41" s="704" t="s">
        <v>176</v>
      </c>
    </row>
    <row r="42" spans="1:19" hidden="1">
      <c r="A42" s="695">
        <v>43356</v>
      </c>
      <c r="B42" s="696">
        <v>43356</v>
      </c>
      <c r="C42" s="697" t="s">
        <v>106</v>
      </c>
      <c r="D42" s="697" t="s">
        <v>411</v>
      </c>
      <c r="E42" s="697" t="s">
        <v>180</v>
      </c>
      <c r="F42" s="697" t="s">
        <v>415</v>
      </c>
      <c r="G42" s="697" t="s">
        <v>414</v>
      </c>
      <c r="H42" s="698">
        <v>37.36</v>
      </c>
      <c r="I42" s="697" t="s">
        <v>175</v>
      </c>
      <c r="J42" s="697" t="s">
        <v>101</v>
      </c>
      <c r="K42" s="697" t="s">
        <v>102</v>
      </c>
      <c r="L42" s="697" t="s">
        <v>103</v>
      </c>
      <c r="M42" s="697" t="s">
        <v>107</v>
      </c>
      <c r="N42" s="697" t="s">
        <v>104</v>
      </c>
      <c r="O42" s="697" t="s">
        <v>105</v>
      </c>
      <c r="P42" s="697" t="s">
        <v>156</v>
      </c>
      <c r="Q42" s="697" t="s">
        <v>108</v>
      </c>
      <c r="R42" s="697" t="s">
        <v>90</v>
      </c>
      <c r="S42" s="699" t="s">
        <v>176</v>
      </c>
    </row>
    <row r="43" spans="1:19" hidden="1">
      <c r="A43" s="700">
        <v>43360</v>
      </c>
      <c r="B43" s="701">
        <v>43321</v>
      </c>
      <c r="C43" s="702" t="s">
        <v>106</v>
      </c>
      <c r="D43" s="702" t="s">
        <v>403</v>
      </c>
      <c r="E43" s="702" t="s">
        <v>180</v>
      </c>
      <c r="F43" s="702" t="s">
        <v>404</v>
      </c>
      <c r="G43" s="702" t="s">
        <v>405</v>
      </c>
      <c r="H43" s="703">
        <v>487.2</v>
      </c>
      <c r="I43" s="702" t="s">
        <v>175</v>
      </c>
      <c r="J43" s="702" t="s">
        <v>101</v>
      </c>
      <c r="K43" s="702" t="s">
        <v>102</v>
      </c>
      <c r="L43" s="702" t="s">
        <v>103</v>
      </c>
      <c r="M43" s="702" t="s">
        <v>107</v>
      </c>
      <c r="N43" s="702" t="s">
        <v>104</v>
      </c>
      <c r="O43" s="702" t="s">
        <v>105</v>
      </c>
      <c r="P43" s="702" t="s">
        <v>156</v>
      </c>
      <c r="Q43" s="702" t="s">
        <v>131</v>
      </c>
      <c r="R43" s="702" t="s">
        <v>132</v>
      </c>
      <c r="S43" s="704" t="s">
        <v>176</v>
      </c>
    </row>
    <row r="44" spans="1:19" hidden="1">
      <c r="A44" s="695">
        <v>43364</v>
      </c>
      <c r="B44" s="696">
        <v>43358</v>
      </c>
      <c r="C44" s="697" t="s">
        <v>106</v>
      </c>
      <c r="D44" s="697" t="s">
        <v>430</v>
      </c>
      <c r="E44" s="697" t="s">
        <v>180</v>
      </c>
      <c r="F44" s="697" t="s">
        <v>431</v>
      </c>
      <c r="G44" s="697" t="s">
        <v>432</v>
      </c>
      <c r="H44" s="698">
        <v>144.9</v>
      </c>
      <c r="I44" s="697" t="s">
        <v>175</v>
      </c>
      <c r="J44" s="697" t="s">
        <v>101</v>
      </c>
      <c r="K44" s="697" t="s">
        <v>109</v>
      </c>
      <c r="L44" s="697" t="s">
        <v>103</v>
      </c>
      <c r="M44" s="697" t="s">
        <v>107</v>
      </c>
      <c r="N44" s="697" t="s">
        <v>104</v>
      </c>
      <c r="O44" s="697" t="s">
        <v>105</v>
      </c>
      <c r="P44" s="697" t="s">
        <v>156</v>
      </c>
      <c r="Q44" s="697" t="s">
        <v>138</v>
      </c>
      <c r="R44" s="697" t="s">
        <v>139</v>
      </c>
      <c r="S44" s="699" t="s">
        <v>176</v>
      </c>
    </row>
    <row r="45" spans="1:19" hidden="1">
      <c r="A45" s="700">
        <v>43364</v>
      </c>
      <c r="B45" s="701">
        <v>43359</v>
      </c>
      <c r="C45" s="702" t="s">
        <v>106</v>
      </c>
      <c r="D45" s="702" t="s">
        <v>433</v>
      </c>
      <c r="E45" s="702" t="s">
        <v>180</v>
      </c>
      <c r="F45" s="702" t="s">
        <v>434</v>
      </c>
      <c r="G45" s="702" t="s">
        <v>435</v>
      </c>
      <c r="H45" s="703">
        <v>201.26</v>
      </c>
      <c r="I45" s="702" t="s">
        <v>175</v>
      </c>
      <c r="J45" s="702" t="s">
        <v>352</v>
      </c>
      <c r="K45" s="702" t="s">
        <v>102</v>
      </c>
      <c r="L45" s="702" t="s">
        <v>103</v>
      </c>
      <c r="M45" s="702" t="s">
        <v>107</v>
      </c>
      <c r="N45" s="702" t="s">
        <v>104</v>
      </c>
      <c r="O45" s="702" t="s">
        <v>105</v>
      </c>
      <c r="P45" s="702" t="s">
        <v>156</v>
      </c>
      <c r="Q45" s="702" t="s">
        <v>136</v>
      </c>
      <c r="R45" s="702" t="s">
        <v>137</v>
      </c>
      <c r="S45" s="704" t="s">
        <v>176</v>
      </c>
    </row>
    <row r="46" spans="1:19" hidden="1">
      <c r="A46" s="695">
        <v>43373</v>
      </c>
      <c r="B46" s="696">
        <v>43373</v>
      </c>
      <c r="C46" s="697" t="s">
        <v>156</v>
      </c>
      <c r="D46" s="697" t="s">
        <v>183</v>
      </c>
      <c r="E46" s="697" t="s">
        <v>180</v>
      </c>
      <c r="F46" s="697" t="s">
        <v>184</v>
      </c>
      <c r="G46" s="697" t="s">
        <v>156</v>
      </c>
      <c r="H46" s="698">
        <v>317</v>
      </c>
      <c r="I46" s="697" t="s">
        <v>175</v>
      </c>
      <c r="J46" s="697" t="s">
        <v>101</v>
      </c>
      <c r="K46" s="697" t="s">
        <v>102</v>
      </c>
      <c r="L46" s="697" t="s">
        <v>156</v>
      </c>
      <c r="M46" s="697" t="s">
        <v>156</v>
      </c>
      <c r="N46" s="697" t="s">
        <v>156</v>
      </c>
      <c r="O46" s="697" t="s">
        <v>105</v>
      </c>
      <c r="P46" s="697" t="s">
        <v>156</v>
      </c>
      <c r="Q46" s="697" t="s">
        <v>126</v>
      </c>
      <c r="R46" s="697" t="s">
        <v>127</v>
      </c>
      <c r="S46" s="699" t="s">
        <v>176</v>
      </c>
    </row>
    <row r="47" spans="1:19" hidden="1">
      <c r="A47" s="700">
        <v>43373</v>
      </c>
      <c r="B47" s="701">
        <v>43373</v>
      </c>
      <c r="C47" s="702" t="s">
        <v>156</v>
      </c>
      <c r="D47" s="702" t="s">
        <v>183</v>
      </c>
      <c r="E47" s="702" t="s">
        <v>180</v>
      </c>
      <c r="F47" s="702" t="s">
        <v>185</v>
      </c>
      <c r="G47" s="702" t="s">
        <v>156</v>
      </c>
      <c r="H47" s="703">
        <v>320</v>
      </c>
      <c r="I47" s="702" t="s">
        <v>175</v>
      </c>
      <c r="J47" s="702" t="s">
        <v>101</v>
      </c>
      <c r="K47" s="702" t="s">
        <v>102</v>
      </c>
      <c r="L47" s="702" t="s">
        <v>156</v>
      </c>
      <c r="M47" s="702" t="s">
        <v>156</v>
      </c>
      <c r="N47" s="702" t="s">
        <v>156</v>
      </c>
      <c r="O47" s="702" t="s">
        <v>105</v>
      </c>
      <c r="P47" s="702" t="s">
        <v>156</v>
      </c>
      <c r="Q47" s="702" t="s">
        <v>126</v>
      </c>
      <c r="R47" s="702" t="s">
        <v>127</v>
      </c>
      <c r="S47" s="704" t="s">
        <v>176</v>
      </c>
    </row>
    <row r="48" spans="1:19" hidden="1">
      <c r="A48" s="695">
        <v>43373</v>
      </c>
      <c r="B48" s="696">
        <v>43373</v>
      </c>
      <c r="C48" s="697" t="s">
        <v>156</v>
      </c>
      <c r="D48" s="697" t="s">
        <v>183</v>
      </c>
      <c r="E48" s="697" t="s">
        <v>180</v>
      </c>
      <c r="F48" s="697" t="s">
        <v>186</v>
      </c>
      <c r="G48" s="697" t="s">
        <v>156</v>
      </c>
      <c r="H48" s="698">
        <v>245</v>
      </c>
      <c r="I48" s="697" t="s">
        <v>175</v>
      </c>
      <c r="J48" s="697" t="s">
        <v>101</v>
      </c>
      <c r="K48" s="697" t="s">
        <v>102</v>
      </c>
      <c r="L48" s="697" t="s">
        <v>156</v>
      </c>
      <c r="M48" s="697" t="s">
        <v>156</v>
      </c>
      <c r="N48" s="697" t="s">
        <v>156</v>
      </c>
      <c r="O48" s="697" t="s">
        <v>105</v>
      </c>
      <c r="P48" s="697" t="s">
        <v>156</v>
      </c>
      <c r="Q48" s="697" t="s">
        <v>126</v>
      </c>
      <c r="R48" s="697" t="s">
        <v>127</v>
      </c>
      <c r="S48" s="699" t="s">
        <v>176</v>
      </c>
    </row>
    <row r="49" spans="1:19" hidden="1">
      <c r="A49" s="700">
        <v>43374</v>
      </c>
      <c r="B49" s="701">
        <v>43374</v>
      </c>
      <c r="C49" s="702" t="s">
        <v>156</v>
      </c>
      <c r="D49" s="702" t="s">
        <v>183</v>
      </c>
      <c r="E49" s="702" t="s">
        <v>180</v>
      </c>
      <c r="F49" s="702" t="s">
        <v>184</v>
      </c>
      <c r="G49" s="702" t="s">
        <v>156</v>
      </c>
      <c r="H49" s="703">
        <v>-317</v>
      </c>
      <c r="I49" s="702" t="s">
        <v>175</v>
      </c>
      <c r="J49" s="702" t="s">
        <v>101</v>
      </c>
      <c r="K49" s="702" t="s">
        <v>102</v>
      </c>
      <c r="L49" s="702" t="s">
        <v>156</v>
      </c>
      <c r="M49" s="702" t="s">
        <v>156</v>
      </c>
      <c r="N49" s="702" t="s">
        <v>156</v>
      </c>
      <c r="O49" s="702" t="s">
        <v>105</v>
      </c>
      <c r="P49" s="702" t="s">
        <v>156</v>
      </c>
      <c r="Q49" s="702" t="s">
        <v>126</v>
      </c>
      <c r="R49" s="702" t="s">
        <v>127</v>
      </c>
      <c r="S49" s="704" t="s">
        <v>176</v>
      </c>
    </row>
    <row r="50" spans="1:19" hidden="1">
      <c r="A50" s="695">
        <v>43374</v>
      </c>
      <c r="B50" s="696">
        <v>43374</v>
      </c>
      <c r="C50" s="697" t="s">
        <v>156</v>
      </c>
      <c r="D50" s="697" t="s">
        <v>183</v>
      </c>
      <c r="E50" s="697" t="s">
        <v>180</v>
      </c>
      <c r="F50" s="697" t="s">
        <v>185</v>
      </c>
      <c r="G50" s="697" t="s">
        <v>156</v>
      </c>
      <c r="H50" s="698">
        <v>-320</v>
      </c>
      <c r="I50" s="697" t="s">
        <v>175</v>
      </c>
      <c r="J50" s="697" t="s">
        <v>101</v>
      </c>
      <c r="K50" s="697" t="s">
        <v>102</v>
      </c>
      <c r="L50" s="697" t="s">
        <v>156</v>
      </c>
      <c r="M50" s="697" t="s">
        <v>156</v>
      </c>
      <c r="N50" s="697" t="s">
        <v>156</v>
      </c>
      <c r="O50" s="697" t="s">
        <v>105</v>
      </c>
      <c r="P50" s="697" t="s">
        <v>156</v>
      </c>
      <c r="Q50" s="697" t="s">
        <v>126</v>
      </c>
      <c r="R50" s="697" t="s">
        <v>127</v>
      </c>
      <c r="S50" s="699" t="s">
        <v>176</v>
      </c>
    </row>
    <row r="51" spans="1:19" hidden="1">
      <c r="A51" s="700">
        <v>43374</v>
      </c>
      <c r="B51" s="701">
        <v>43374</v>
      </c>
      <c r="C51" s="702" t="s">
        <v>156</v>
      </c>
      <c r="D51" s="702" t="s">
        <v>183</v>
      </c>
      <c r="E51" s="702" t="s">
        <v>180</v>
      </c>
      <c r="F51" s="702" t="s">
        <v>186</v>
      </c>
      <c r="G51" s="702" t="s">
        <v>156</v>
      </c>
      <c r="H51" s="703">
        <v>-245</v>
      </c>
      <c r="I51" s="702" t="s">
        <v>175</v>
      </c>
      <c r="J51" s="702" t="s">
        <v>101</v>
      </c>
      <c r="K51" s="702" t="s">
        <v>102</v>
      </c>
      <c r="L51" s="702" t="s">
        <v>156</v>
      </c>
      <c r="M51" s="702" t="s">
        <v>156</v>
      </c>
      <c r="N51" s="702" t="s">
        <v>156</v>
      </c>
      <c r="O51" s="702" t="s">
        <v>105</v>
      </c>
      <c r="P51" s="702" t="s">
        <v>156</v>
      </c>
      <c r="Q51" s="702" t="s">
        <v>126</v>
      </c>
      <c r="R51" s="702" t="s">
        <v>127</v>
      </c>
      <c r="S51" s="704" t="s">
        <v>176</v>
      </c>
    </row>
    <row r="52" spans="1:19" hidden="1">
      <c r="A52" s="695">
        <v>43377</v>
      </c>
      <c r="B52" s="696">
        <v>43348</v>
      </c>
      <c r="C52" s="697" t="s">
        <v>106</v>
      </c>
      <c r="D52" s="697" t="s">
        <v>704</v>
      </c>
      <c r="E52" s="697" t="s">
        <v>180</v>
      </c>
      <c r="F52" s="697" t="s">
        <v>184</v>
      </c>
      <c r="G52" s="697" t="s">
        <v>705</v>
      </c>
      <c r="H52" s="698">
        <v>317</v>
      </c>
      <c r="I52" s="697" t="s">
        <v>175</v>
      </c>
      <c r="J52" s="697" t="s">
        <v>101</v>
      </c>
      <c r="K52" s="697" t="s">
        <v>102</v>
      </c>
      <c r="L52" s="697" t="s">
        <v>103</v>
      </c>
      <c r="M52" s="697" t="s">
        <v>107</v>
      </c>
      <c r="N52" s="697" t="s">
        <v>104</v>
      </c>
      <c r="O52" s="697" t="s">
        <v>105</v>
      </c>
      <c r="P52" s="697" t="s">
        <v>156</v>
      </c>
      <c r="Q52" s="697" t="s">
        <v>126</v>
      </c>
      <c r="R52" s="697" t="s">
        <v>127</v>
      </c>
      <c r="S52" s="699" t="s">
        <v>176</v>
      </c>
    </row>
    <row r="53" spans="1:19" hidden="1">
      <c r="A53" s="700">
        <v>43377</v>
      </c>
      <c r="B53" s="701">
        <v>43368</v>
      </c>
      <c r="C53" s="702" t="s">
        <v>106</v>
      </c>
      <c r="D53" s="702" t="s">
        <v>706</v>
      </c>
      <c r="E53" s="702" t="s">
        <v>180</v>
      </c>
      <c r="F53" s="702" t="s">
        <v>185</v>
      </c>
      <c r="G53" s="702" t="s">
        <v>707</v>
      </c>
      <c r="H53" s="703">
        <v>320</v>
      </c>
      <c r="I53" s="702" t="s">
        <v>175</v>
      </c>
      <c r="J53" s="702" t="s">
        <v>101</v>
      </c>
      <c r="K53" s="702" t="s">
        <v>102</v>
      </c>
      <c r="L53" s="702" t="s">
        <v>103</v>
      </c>
      <c r="M53" s="702" t="s">
        <v>107</v>
      </c>
      <c r="N53" s="702" t="s">
        <v>104</v>
      </c>
      <c r="O53" s="702" t="s">
        <v>105</v>
      </c>
      <c r="P53" s="702" t="s">
        <v>156</v>
      </c>
      <c r="Q53" s="702" t="s">
        <v>126</v>
      </c>
      <c r="R53" s="702" t="s">
        <v>127</v>
      </c>
      <c r="S53" s="704" t="s">
        <v>176</v>
      </c>
    </row>
    <row r="54" spans="1:19" hidden="1">
      <c r="A54" s="695">
        <v>43377</v>
      </c>
      <c r="B54" s="696">
        <v>43369</v>
      </c>
      <c r="C54" s="697" t="s">
        <v>106</v>
      </c>
      <c r="D54" s="697" t="s">
        <v>708</v>
      </c>
      <c r="E54" s="697" t="s">
        <v>180</v>
      </c>
      <c r="F54" s="697" t="s">
        <v>186</v>
      </c>
      <c r="G54" s="697" t="s">
        <v>709</v>
      </c>
      <c r="H54" s="698">
        <v>245</v>
      </c>
      <c r="I54" s="697" t="s">
        <v>175</v>
      </c>
      <c r="J54" s="697" t="s">
        <v>101</v>
      </c>
      <c r="K54" s="697" t="s">
        <v>102</v>
      </c>
      <c r="L54" s="697" t="s">
        <v>103</v>
      </c>
      <c r="M54" s="697" t="s">
        <v>107</v>
      </c>
      <c r="N54" s="697" t="s">
        <v>104</v>
      </c>
      <c r="O54" s="697" t="s">
        <v>105</v>
      </c>
      <c r="P54" s="697" t="s">
        <v>156</v>
      </c>
      <c r="Q54" s="697" t="s">
        <v>126</v>
      </c>
      <c r="R54" s="697" t="s">
        <v>127</v>
      </c>
      <c r="S54" s="699" t="s">
        <v>176</v>
      </c>
    </row>
    <row r="55" spans="1:19" hidden="1">
      <c r="A55" s="700">
        <v>43389</v>
      </c>
      <c r="B55" s="701">
        <v>43382</v>
      </c>
      <c r="C55" s="702" t="s">
        <v>106</v>
      </c>
      <c r="D55" s="702" t="s">
        <v>710</v>
      </c>
      <c r="E55" s="702" t="s">
        <v>180</v>
      </c>
      <c r="F55" s="702" t="s">
        <v>711</v>
      </c>
      <c r="G55" s="702" t="s">
        <v>712</v>
      </c>
      <c r="H55" s="703">
        <v>246.5</v>
      </c>
      <c r="I55" s="702" t="s">
        <v>175</v>
      </c>
      <c r="J55" s="702" t="s">
        <v>101</v>
      </c>
      <c r="K55" s="702" t="s">
        <v>102</v>
      </c>
      <c r="L55" s="702" t="s">
        <v>103</v>
      </c>
      <c r="M55" s="702" t="s">
        <v>107</v>
      </c>
      <c r="N55" s="702" t="s">
        <v>104</v>
      </c>
      <c r="O55" s="702" t="s">
        <v>105</v>
      </c>
      <c r="P55" s="702" t="s">
        <v>156</v>
      </c>
      <c r="Q55" s="702" t="s">
        <v>138</v>
      </c>
      <c r="R55" s="702" t="s">
        <v>139</v>
      </c>
      <c r="S55" s="704" t="s">
        <v>176</v>
      </c>
    </row>
    <row r="56" spans="1:19" hidden="1">
      <c r="A56" s="695">
        <v>43409</v>
      </c>
      <c r="B56" s="696">
        <v>43404</v>
      </c>
      <c r="C56" s="697" t="s">
        <v>106</v>
      </c>
      <c r="D56" s="697" t="s">
        <v>713</v>
      </c>
      <c r="E56" s="697" t="s">
        <v>180</v>
      </c>
      <c r="F56" s="697" t="s">
        <v>714</v>
      </c>
      <c r="G56" s="697" t="s">
        <v>715</v>
      </c>
      <c r="H56" s="698">
        <v>405.39</v>
      </c>
      <c r="I56" s="697" t="s">
        <v>175</v>
      </c>
      <c r="J56" s="697" t="s">
        <v>101</v>
      </c>
      <c r="K56" s="697" t="s">
        <v>102</v>
      </c>
      <c r="L56" s="697" t="s">
        <v>103</v>
      </c>
      <c r="M56" s="697" t="s">
        <v>107</v>
      </c>
      <c r="N56" s="697" t="s">
        <v>104</v>
      </c>
      <c r="O56" s="697" t="s">
        <v>105</v>
      </c>
      <c r="P56" s="697" t="s">
        <v>156</v>
      </c>
      <c r="Q56" s="697" t="s">
        <v>288</v>
      </c>
      <c r="R56" s="697" t="s">
        <v>289</v>
      </c>
      <c r="S56" s="699" t="s">
        <v>176</v>
      </c>
    </row>
    <row r="57" spans="1:19" hidden="1">
      <c r="A57" s="700">
        <v>43409</v>
      </c>
      <c r="B57" s="701">
        <v>43404</v>
      </c>
      <c r="C57" s="702" t="s">
        <v>106</v>
      </c>
      <c r="D57" s="702" t="s">
        <v>716</v>
      </c>
      <c r="E57" s="702" t="s">
        <v>180</v>
      </c>
      <c r="F57" s="702" t="s">
        <v>717</v>
      </c>
      <c r="G57" s="702" t="s">
        <v>718</v>
      </c>
      <c r="H57" s="703">
        <v>367</v>
      </c>
      <c r="I57" s="702" t="s">
        <v>175</v>
      </c>
      <c r="J57" s="702" t="s">
        <v>101</v>
      </c>
      <c r="K57" s="702" t="s">
        <v>102</v>
      </c>
      <c r="L57" s="702" t="s">
        <v>103</v>
      </c>
      <c r="M57" s="702" t="s">
        <v>107</v>
      </c>
      <c r="N57" s="702" t="s">
        <v>104</v>
      </c>
      <c r="O57" s="702" t="s">
        <v>105</v>
      </c>
      <c r="P57" s="702" t="s">
        <v>156</v>
      </c>
      <c r="Q57" s="702" t="s">
        <v>126</v>
      </c>
      <c r="R57" s="702" t="s">
        <v>127</v>
      </c>
      <c r="S57" s="704" t="s">
        <v>176</v>
      </c>
    </row>
    <row r="58" spans="1:19" hidden="1">
      <c r="A58" s="695">
        <v>43410</v>
      </c>
      <c r="B58" s="696">
        <v>43402</v>
      </c>
      <c r="C58" s="697" t="s">
        <v>106</v>
      </c>
      <c r="D58" s="697" t="s">
        <v>719</v>
      </c>
      <c r="E58" s="697" t="s">
        <v>180</v>
      </c>
      <c r="F58" s="697" t="s">
        <v>720</v>
      </c>
      <c r="G58" s="697" t="s">
        <v>721</v>
      </c>
      <c r="H58" s="698">
        <v>42</v>
      </c>
      <c r="I58" s="697" t="s">
        <v>175</v>
      </c>
      <c r="J58" s="697" t="s">
        <v>101</v>
      </c>
      <c r="K58" s="697" t="s">
        <v>102</v>
      </c>
      <c r="L58" s="697" t="s">
        <v>103</v>
      </c>
      <c r="M58" s="697" t="s">
        <v>107</v>
      </c>
      <c r="N58" s="697" t="s">
        <v>104</v>
      </c>
      <c r="O58" s="697" t="s">
        <v>105</v>
      </c>
      <c r="P58" s="697" t="s">
        <v>156</v>
      </c>
      <c r="Q58" s="697" t="s">
        <v>126</v>
      </c>
      <c r="R58" s="697" t="s">
        <v>127</v>
      </c>
      <c r="S58" s="699" t="s">
        <v>176</v>
      </c>
    </row>
    <row r="59" spans="1:19" hidden="1">
      <c r="A59" s="700">
        <v>43419</v>
      </c>
      <c r="B59" s="701">
        <v>43413</v>
      </c>
      <c r="C59" s="702" t="s">
        <v>106</v>
      </c>
      <c r="D59" s="702" t="s">
        <v>722</v>
      </c>
      <c r="E59" s="702" t="s">
        <v>180</v>
      </c>
      <c r="F59" s="702" t="s">
        <v>723</v>
      </c>
      <c r="G59" s="702" t="s">
        <v>724</v>
      </c>
      <c r="H59" s="703">
        <v>388.5</v>
      </c>
      <c r="I59" s="702" t="s">
        <v>175</v>
      </c>
      <c r="J59" s="702" t="s">
        <v>101</v>
      </c>
      <c r="K59" s="702" t="s">
        <v>102</v>
      </c>
      <c r="L59" s="702" t="s">
        <v>103</v>
      </c>
      <c r="M59" s="702" t="s">
        <v>107</v>
      </c>
      <c r="N59" s="702" t="s">
        <v>104</v>
      </c>
      <c r="O59" s="702" t="s">
        <v>105</v>
      </c>
      <c r="P59" s="702" t="s">
        <v>156</v>
      </c>
      <c r="Q59" s="702" t="s">
        <v>138</v>
      </c>
      <c r="R59" s="702" t="s">
        <v>139</v>
      </c>
      <c r="S59" s="704" t="s">
        <v>176</v>
      </c>
    </row>
    <row r="60" spans="1:19" hidden="1">
      <c r="A60" s="695">
        <v>43434</v>
      </c>
      <c r="B60" s="696">
        <v>43433</v>
      </c>
      <c r="C60" s="697" t="s">
        <v>106</v>
      </c>
      <c r="D60" s="697" t="s">
        <v>725</v>
      </c>
      <c r="E60" s="697" t="s">
        <v>180</v>
      </c>
      <c r="F60" s="697" t="s">
        <v>726</v>
      </c>
      <c r="G60" s="697" t="s">
        <v>727</v>
      </c>
      <c r="H60" s="698">
        <v>254</v>
      </c>
      <c r="I60" s="697" t="s">
        <v>175</v>
      </c>
      <c r="J60" s="697" t="s">
        <v>101</v>
      </c>
      <c r="K60" s="697" t="s">
        <v>102</v>
      </c>
      <c r="L60" s="697" t="s">
        <v>103</v>
      </c>
      <c r="M60" s="697" t="s">
        <v>107</v>
      </c>
      <c r="N60" s="697" t="s">
        <v>104</v>
      </c>
      <c r="O60" s="697" t="s">
        <v>105</v>
      </c>
      <c r="P60" s="697" t="s">
        <v>156</v>
      </c>
      <c r="Q60" s="697" t="s">
        <v>138</v>
      </c>
      <c r="R60" s="697" t="s">
        <v>139</v>
      </c>
      <c r="S60" s="699" t="s">
        <v>176</v>
      </c>
    </row>
    <row r="61" spans="1:19" hidden="1">
      <c r="A61" s="700">
        <v>43434</v>
      </c>
      <c r="B61" s="701">
        <v>43434</v>
      </c>
      <c r="C61" s="702" t="s">
        <v>156</v>
      </c>
      <c r="D61" s="702" t="s">
        <v>728</v>
      </c>
      <c r="E61" s="702" t="s">
        <v>180</v>
      </c>
      <c r="F61" s="702" t="s">
        <v>729</v>
      </c>
      <c r="G61" s="702" t="s">
        <v>156</v>
      </c>
      <c r="H61" s="703">
        <v>152.07</v>
      </c>
      <c r="I61" s="702" t="s">
        <v>175</v>
      </c>
      <c r="J61" s="702" t="s">
        <v>101</v>
      </c>
      <c r="K61" s="702" t="s">
        <v>102</v>
      </c>
      <c r="L61" s="702" t="s">
        <v>156</v>
      </c>
      <c r="M61" s="702" t="s">
        <v>156</v>
      </c>
      <c r="N61" s="702" t="s">
        <v>156</v>
      </c>
      <c r="O61" s="702" t="s">
        <v>105</v>
      </c>
      <c r="P61" s="702" t="s">
        <v>156</v>
      </c>
      <c r="Q61" s="702" t="s">
        <v>136</v>
      </c>
      <c r="R61" s="702" t="s">
        <v>137</v>
      </c>
      <c r="S61" s="704" t="s">
        <v>176</v>
      </c>
    </row>
    <row r="62" spans="1:19" hidden="1">
      <c r="A62" s="695">
        <v>43434</v>
      </c>
      <c r="B62" s="696">
        <v>43434</v>
      </c>
      <c r="C62" s="697" t="s">
        <v>156</v>
      </c>
      <c r="D62" s="697" t="s">
        <v>697</v>
      </c>
      <c r="E62" s="697" t="s">
        <v>180</v>
      </c>
      <c r="F62" s="697" t="s">
        <v>730</v>
      </c>
      <c r="G62" s="697" t="s">
        <v>699</v>
      </c>
      <c r="H62" s="698">
        <v>3.47</v>
      </c>
      <c r="I62" s="697" t="s">
        <v>175</v>
      </c>
      <c r="J62" s="697" t="s">
        <v>101</v>
      </c>
      <c r="K62" s="697" t="s">
        <v>102</v>
      </c>
      <c r="L62" s="697" t="s">
        <v>103</v>
      </c>
      <c r="M62" s="697" t="s">
        <v>156</v>
      </c>
      <c r="N62" s="697" t="s">
        <v>104</v>
      </c>
      <c r="O62" s="697" t="s">
        <v>105</v>
      </c>
      <c r="P62" s="697" t="s">
        <v>156</v>
      </c>
      <c r="Q62" s="697" t="s">
        <v>156</v>
      </c>
      <c r="R62" s="697" t="s">
        <v>156</v>
      </c>
      <c r="S62" s="699" t="s">
        <v>156</v>
      </c>
    </row>
    <row r="63" spans="1:19" hidden="1">
      <c r="A63" s="700">
        <v>43435</v>
      </c>
      <c r="B63" s="701">
        <v>43435</v>
      </c>
      <c r="C63" s="702" t="s">
        <v>156</v>
      </c>
      <c r="D63" s="702" t="s">
        <v>728</v>
      </c>
      <c r="E63" s="702" t="s">
        <v>180</v>
      </c>
      <c r="F63" s="702" t="s">
        <v>729</v>
      </c>
      <c r="G63" s="702" t="s">
        <v>156</v>
      </c>
      <c r="H63" s="703">
        <v>-152.07</v>
      </c>
      <c r="I63" s="702" t="s">
        <v>175</v>
      </c>
      <c r="J63" s="702" t="s">
        <v>101</v>
      </c>
      <c r="K63" s="702" t="s">
        <v>102</v>
      </c>
      <c r="L63" s="702" t="s">
        <v>156</v>
      </c>
      <c r="M63" s="702" t="s">
        <v>156</v>
      </c>
      <c r="N63" s="702" t="s">
        <v>156</v>
      </c>
      <c r="O63" s="702" t="s">
        <v>105</v>
      </c>
      <c r="P63" s="702" t="s">
        <v>156</v>
      </c>
      <c r="Q63" s="702" t="s">
        <v>136</v>
      </c>
      <c r="R63" s="702" t="s">
        <v>137</v>
      </c>
      <c r="S63" s="704" t="s">
        <v>176</v>
      </c>
    </row>
    <row r="64" spans="1:19" hidden="1">
      <c r="A64" s="695">
        <v>43435</v>
      </c>
      <c r="B64" s="696">
        <v>43435</v>
      </c>
      <c r="C64" s="697" t="s">
        <v>156</v>
      </c>
      <c r="D64" s="697" t="s">
        <v>700</v>
      </c>
      <c r="E64" s="697" t="s">
        <v>180</v>
      </c>
      <c r="F64" s="697" t="s">
        <v>730</v>
      </c>
      <c r="G64" s="697" t="s">
        <v>699</v>
      </c>
      <c r="H64" s="698">
        <v>-3.47</v>
      </c>
      <c r="I64" s="697" t="s">
        <v>175</v>
      </c>
      <c r="J64" s="697" t="s">
        <v>101</v>
      </c>
      <c r="K64" s="697" t="s">
        <v>102</v>
      </c>
      <c r="L64" s="697" t="s">
        <v>103</v>
      </c>
      <c r="M64" s="697" t="s">
        <v>156</v>
      </c>
      <c r="N64" s="697" t="s">
        <v>104</v>
      </c>
      <c r="O64" s="697" t="s">
        <v>105</v>
      </c>
      <c r="P64" s="697" t="s">
        <v>156</v>
      </c>
      <c r="Q64" s="697" t="s">
        <v>156</v>
      </c>
      <c r="R64" s="697" t="s">
        <v>156</v>
      </c>
      <c r="S64" s="699" t="s">
        <v>156</v>
      </c>
    </row>
    <row r="65" spans="1:19" hidden="1">
      <c r="A65" s="700">
        <v>43441</v>
      </c>
      <c r="B65" s="701">
        <v>43410</v>
      </c>
      <c r="C65" s="702" t="s">
        <v>106</v>
      </c>
      <c r="D65" s="702" t="s">
        <v>731</v>
      </c>
      <c r="E65" s="702" t="s">
        <v>180</v>
      </c>
      <c r="F65" s="702" t="s">
        <v>732</v>
      </c>
      <c r="G65" s="702" t="s">
        <v>733</v>
      </c>
      <c r="H65" s="703">
        <v>182</v>
      </c>
      <c r="I65" s="702" t="s">
        <v>175</v>
      </c>
      <c r="J65" s="702" t="s">
        <v>101</v>
      </c>
      <c r="K65" s="702" t="s">
        <v>102</v>
      </c>
      <c r="L65" s="702" t="s">
        <v>103</v>
      </c>
      <c r="M65" s="702" t="s">
        <v>107</v>
      </c>
      <c r="N65" s="702" t="s">
        <v>104</v>
      </c>
      <c r="O65" s="702" t="s">
        <v>105</v>
      </c>
      <c r="P65" s="702" t="s">
        <v>156</v>
      </c>
      <c r="Q65" s="702" t="s">
        <v>126</v>
      </c>
      <c r="R65" s="702" t="s">
        <v>127</v>
      </c>
      <c r="S65" s="704" t="s">
        <v>176</v>
      </c>
    </row>
    <row r="66" spans="1:19" hidden="1">
      <c r="A66" s="695">
        <v>43441</v>
      </c>
      <c r="B66" s="696">
        <v>43425</v>
      </c>
      <c r="C66" s="697" t="s">
        <v>106</v>
      </c>
      <c r="D66" s="697" t="s">
        <v>734</v>
      </c>
      <c r="E66" s="697" t="s">
        <v>180</v>
      </c>
      <c r="F66" s="697" t="s">
        <v>735</v>
      </c>
      <c r="G66" s="697" t="s">
        <v>736</v>
      </c>
      <c r="H66" s="698">
        <v>169</v>
      </c>
      <c r="I66" s="697" t="s">
        <v>175</v>
      </c>
      <c r="J66" s="697" t="s">
        <v>101</v>
      </c>
      <c r="K66" s="697" t="s">
        <v>102</v>
      </c>
      <c r="L66" s="697" t="s">
        <v>103</v>
      </c>
      <c r="M66" s="697" t="s">
        <v>107</v>
      </c>
      <c r="N66" s="697" t="s">
        <v>104</v>
      </c>
      <c r="O66" s="697" t="s">
        <v>105</v>
      </c>
      <c r="P66" s="697" t="s">
        <v>156</v>
      </c>
      <c r="Q66" s="697" t="s">
        <v>126</v>
      </c>
      <c r="R66" s="697" t="s">
        <v>127</v>
      </c>
      <c r="S66" s="699" t="s">
        <v>176</v>
      </c>
    </row>
    <row r="67" spans="1:19" hidden="1">
      <c r="A67" s="700">
        <v>43441</v>
      </c>
      <c r="B67" s="701">
        <v>43432</v>
      </c>
      <c r="C67" s="702" t="s">
        <v>106</v>
      </c>
      <c r="D67" s="702" t="s">
        <v>737</v>
      </c>
      <c r="E67" s="702" t="s">
        <v>180</v>
      </c>
      <c r="F67" s="702" t="s">
        <v>738</v>
      </c>
      <c r="G67" s="702" t="s">
        <v>739</v>
      </c>
      <c r="H67" s="703">
        <v>187</v>
      </c>
      <c r="I67" s="702" t="s">
        <v>175</v>
      </c>
      <c r="J67" s="702" t="s">
        <v>101</v>
      </c>
      <c r="K67" s="702" t="s">
        <v>102</v>
      </c>
      <c r="L67" s="702" t="s">
        <v>103</v>
      </c>
      <c r="M67" s="702" t="s">
        <v>107</v>
      </c>
      <c r="N67" s="702" t="s">
        <v>104</v>
      </c>
      <c r="O67" s="702" t="s">
        <v>105</v>
      </c>
      <c r="P67" s="702" t="s">
        <v>156</v>
      </c>
      <c r="Q67" s="702" t="s">
        <v>126</v>
      </c>
      <c r="R67" s="702" t="s">
        <v>127</v>
      </c>
      <c r="S67" s="704" t="s">
        <v>176</v>
      </c>
    </row>
    <row r="68" spans="1:19" hidden="1">
      <c r="A68" s="695">
        <v>43441</v>
      </c>
      <c r="B68" s="696">
        <v>43441</v>
      </c>
      <c r="C68" s="697" t="s">
        <v>106</v>
      </c>
      <c r="D68" s="697" t="s">
        <v>740</v>
      </c>
      <c r="E68" s="697" t="s">
        <v>180</v>
      </c>
      <c r="F68" s="697" t="s">
        <v>741</v>
      </c>
      <c r="G68" s="697" t="s">
        <v>742</v>
      </c>
      <c r="H68" s="698">
        <v>3.47</v>
      </c>
      <c r="I68" s="697" t="s">
        <v>175</v>
      </c>
      <c r="J68" s="697" t="s">
        <v>101</v>
      </c>
      <c r="K68" s="697" t="s">
        <v>102</v>
      </c>
      <c r="L68" s="697" t="s">
        <v>103</v>
      </c>
      <c r="M68" s="697" t="s">
        <v>107</v>
      </c>
      <c r="N68" s="697" t="s">
        <v>104</v>
      </c>
      <c r="O68" s="697" t="s">
        <v>105</v>
      </c>
      <c r="P68" s="697" t="s">
        <v>156</v>
      </c>
      <c r="Q68" s="697" t="s">
        <v>108</v>
      </c>
      <c r="R68" s="697" t="s">
        <v>90</v>
      </c>
      <c r="S68" s="699" t="s">
        <v>176</v>
      </c>
    </row>
    <row r="69" spans="1:19" hidden="1">
      <c r="A69" s="700">
        <v>43445</v>
      </c>
      <c r="B69" s="701">
        <v>43444</v>
      </c>
      <c r="C69" s="702" t="s">
        <v>106</v>
      </c>
      <c r="D69" s="702" t="s">
        <v>743</v>
      </c>
      <c r="E69" s="702" t="s">
        <v>180</v>
      </c>
      <c r="F69" s="702" t="s">
        <v>744</v>
      </c>
      <c r="G69" s="702" t="s">
        <v>745</v>
      </c>
      <c r="H69" s="703">
        <v>28.82</v>
      </c>
      <c r="I69" s="702" t="s">
        <v>175</v>
      </c>
      <c r="J69" s="702" t="s">
        <v>101</v>
      </c>
      <c r="K69" s="702" t="s">
        <v>102</v>
      </c>
      <c r="L69" s="702" t="s">
        <v>103</v>
      </c>
      <c r="M69" s="702" t="s">
        <v>107</v>
      </c>
      <c r="N69" s="702" t="s">
        <v>104</v>
      </c>
      <c r="O69" s="702" t="s">
        <v>105</v>
      </c>
      <c r="P69" s="702" t="s">
        <v>156</v>
      </c>
      <c r="Q69" s="702" t="s">
        <v>108</v>
      </c>
      <c r="R69" s="702" t="s">
        <v>90</v>
      </c>
      <c r="S69" s="704" t="s">
        <v>176</v>
      </c>
    </row>
    <row r="70" spans="1:19" hidden="1">
      <c r="A70" s="695">
        <v>43445</v>
      </c>
      <c r="B70" s="696">
        <v>43441</v>
      </c>
      <c r="C70" s="697" t="s">
        <v>106</v>
      </c>
      <c r="D70" s="697" t="s">
        <v>746</v>
      </c>
      <c r="E70" s="697" t="s">
        <v>180</v>
      </c>
      <c r="F70" s="697" t="s">
        <v>747</v>
      </c>
      <c r="G70" s="697" t="s">
        <v>748</v>
      </c>
      <c r="H70" s="698">
        <v>134</v>
      </c>
      <c r="I70" s="697" t="s">
        <v>175</v>
      </c>
      <c r="J70" s="697" t="s">
        <v>101</v>
      </c>
      <c r="K70" s="697" t="s">
        <v>102</v>
      </c>
      <c r="L70" s="697" t="s">
        <v>103</v>
      </c>
      <c r="M70" s="697" t="s">
        <v>107</v>
      </c>
      <c r="N70" s="697" t="s">
        <v>104</v>
      </c>
      <c r="O70" s="697" t="s">
        <v>105</v>
      </c>
      <c r="P70" s="697" t="s">
        <v>156</v>
      </c>
      <c r="Q70" s="697" t="s">
        <v>138</v>
      </c>
      <c r="R70" s="697" t="s">
        <v>139</v>
      </c>
      <c r="S70" s="699" t="s">
        <v>176</v>
      </c>
    </row>
    <row r="71" spans="1:19" hidden="1">
      <c r="A71" s="700">
        <v>43446</v>
      </c>
      <c r="B71" s="701">
        <v>43445</v>
      </c>
      <c r="C71" s="702" t="s">
        <v>106</v>
      </c>
      <c r="D71" s="702" t="s">
        <v>749</v>
      </c>
      <c r="E71" s="702" t="s">
        <v>180</v>
      </c>
      <c r="F71" s="702" t="s">
        <v>750</v>
      </c>
      <c r="G71" s="702" t="s">
        <v>751</v>
      </c>
      <c r="H71" s="703">
        <v>142.80000000000001</v>
      </c>
      <c r="I71" s="702" t="s">
        <v>175</v>
      </c>
      <c r="J71" s="702" t="s">
        <v>140</v>
      </c>
      <c r="K71" s="702" t="s">
        <v>102</v>
      </c>
      <c r="L71" s="702" t="s">
        <v>103</v>
      </c>
      <c r="M71" s="702" t="s">
        <v>107</v>
      </c>
      <c r="N71" s="702" t="s">
        <v>104</v>
      </c>
      <c r="O71" s="702" t="s">
        <v>105</v>
      </c>
      <c r="P71" s="702" t="s">
        <v>156</v>
      </c>
      <c r="Q71" s="702" t="s">
        <v>138</v>
      </c>
      <c r="R71" s="702" t="s">
        <v>139</v>
      </c>
      <c r="S71" s="704" t="s">
        <v>176</v>
      </c>
    </row>
    <row r="72" spans="1:19" hidden="1">
      <c r="A72" s="695">
        <v>43452</v>
      </c>
      <c r="B72" s="696">
        <v>43426</v>
      </c>
      <c r="C72" s="697" t="s">
        <v>106</v>
      </c>
      <c r="D72" s="697" t="s">
        <v>752</v>
      </c>
      <c r="E72" s="697" t="s">
        <v>180</v>
      </c>
      <c r="F72" s="697" t="s">
        <v>753</v>
      </c>
      <c r="G72" s="697" t="s">
        <v>754</v>
      </c>
      <c r="H72" s="698">
        <v>541.9</v>
      </c>
      <c r="I72" s="697" t="s">
        <v>175</v>
      </c>
      <c r="J72" s="697" t="s">
        <v>101</v>
      </c>
      <c r="K72" s="697" t="s">
        <v>102</v>
      </c>
      <c r="L72" s="697" t="s">
        <v>103</v>
      </c>
      <c r="M72" s="697" t="s">
        <v>107</v>
      </c>
      <c r="N72" s="697" t="s">
        <v>104</v>
      </c>
      <c r="O72" s="697" t="s">
        <v>105</v>
      </c>
      <c r="P72" s="697" t="s">
        <v>156</v>
      </c>
      <c r="Q72" s="697" t="s">
        <v>131</v>
      </c>
      <c r="R72" s="697" t="s">
        <v>132</v>
      </c>
      <c r="S72" s="699" t="s">
        <v>176</v>
      </c>
    </row>
    <row r="73" spans="1:19" hidden="1">
      <c r="A73" s="700">
        <v>43452</v>
      </c>
      <c r="B73" s="701">
        <v>43446</v>
      </c>
      <c r="C73" s="702" t="s">
        <v>106</v>
      </c>
      <c r="D73" s="702" t="s">
        <v>755</v>
      </c>
      <c r="E73" s="702" t="s">
        <v>180</v>
      </c>
      <c r="F73" s="702" t="s">
        <v>756</v>
      </c>
      <c r="G73" s="702" t="s">
        <v>757</v>
      </c>
      <c r="H73" s="703">
        <v>122.5</v>
      </c>
      <c r="I73" s="702" t="s">
        <v>175</v>
      </c>
      <c r="J73" s="702" t="s">
        <v>140</v>
      </c>
      <c r="K73" s="702" t="s">
        <v>102</v>
      </c>
      <c r="L73" s="702" t="s">
        <v>103</v>
      </c>
      <c r="M73" s="702" t="s">
        <v>107</v>
      </c>
      <c r="N73" s="702" t="s">
        <v>104</v>
      </c>
      <c r="O73" s="702" t="s">
        <v>105</v>
      </c>
      <c r="P73" s="702" t="s">
        <v>156</v>
      </c>
      <c r="Q73" s="702" t="s">
        <v>138</v>
      </c>
      <c r="R73" s="702" t="s">
        <v>139</v>
      </c>
      <c r="S73" s="704" t="s">
        <v>176</v>
      </c>
    </row>
    <row r="74" spans="1:19" hidden="1">
      <c r="A74" s="695">
        <v>43453</v>
      </c>
      <c r="B74" s="696">
        <v>43449</v>
      </c>
      <c r="C74" s="697" t="s">
        <v>106</v>
      </c>
      <c r="D74" s="697" t="s">
        <v>758</v>
      </c>
      <c r="E74" s="697" t="s">
        <v>180</v>
      </c>
      <c r="F74" s="697" t="s">
        <v>759</v>
      </c>
      <c r="G74" s="697" t="s">
        <v>760</v>
      </c>
      <c r="H74" s="698">
        <v>166.8</v>
      </c>
      <c r="I74" s="697" t="s">
        <v>175</v>
      </c>
      <c r="J74" s="697" t="s">
        <v>101</v>
      </c>
      <c r="K74" s="697" t="s">
        <v>109</v>
      </c>
      <c r="L74" s="697" t="s">
        <v>103</v>
      </c>
      <c r="M74" s="697" t="s">
        <v>107</v>
      </c>
      <c r="N74" s="697" t="s">
        <v>104</v>
      </c>
      <c r="O74" s="697" t="s">
        <v>105</v>
      </c>
      <c r="P74" s="697" t="s">
        <v>156</v>
      </c>
      <c r="Q74" s="697" t="s">
        <v>138</v>
      </c>
      <c r="R74" s="697" t="s">
        <v>139</v>
      </c>
      <c r="S74" s="699" t="s">
        <v>176</v>
      </c>
    </row>
    <row r="75" spans="1:19" hidden="1">
      <c r="A75" s="700">
        <v>43454</v>
      </c>
      <c r="B75" s="701">
        <v>43454</v>
      </c>
      <c r="C75" s="702" t="s">
        <v>106</v>
      </c>
      <c r="D75" s="702" t="s">
        <v>761</v>
      </c>
      <c r="E75" s="702" t="s">
        <v>180</v>
      </c>
      <c r="F75" s="702" t="s">
        <v>762</v>
      </c>
      <c r="G75" s="702" t="s">
        <v>763</v>
      </c>
      <c r="H75" s="703">
        <v>31.29</v>
      </c>
      <c r="I75" s="702" t="s">
        <v>175</v>
      </c>
      <c r="J75" s="702" t="s">
        <v>101</v>
      </c>
      <c r="K75" s="702" t="s">
        <v>102</v>
      </c>
      <c r="L75" s="702" t="s">
        <v>103</v>
      </c>
      <c r="M75" s="702" t="s">
        <v>107</v>
      </c>
      <c r="N75" s="702" t="s">
        <v>104</v>
      </c>
      <c r="O75" s="702" t="s">
        <v>105</v>
      </c>
      <c r="P75" s="702" t="s">
        <v>156</v>
      </c>
      <c r="Q75" s="702" t="s">
        <v>108</v>
      </c>
      <c r="R75" s="702" t="s">
        <v>90</v>
      </c>
      <c r="S75" s="704" t="s">
        <v>176</v>
      </c>
    </row>
    <row r="76" spans="1:19" hidden="1">
      <c r="A76" s="695">
        <v>43465</v>
      </c>
      <c r="B76" s="696">
        <v>43465</v>
      </c>
      <c r="C76" s="697" t="s">
        <v>156</v>
      </c>
      <c r="D76" s="697" t="s">
        <v>1538</v>
      </c>
      <c r="E76" s="697" t="s">
        <v>180</v>
      </c>
      <c r="F76" s="697" t="s">
        <v>1542</v>
      </c>
      <c r="G76" s="697" t="s">
        <v>156</v>
      </c>
      <c r="H76" s="698">
        <v>156</v>
      </c>
      <c r="I76" s="697" t="s">
        <v>175</v>
      </c>
      <c r="J76" s="697" t="s">
        <v>110</v>
      </c>
      <c r="K76" s="697" t="s">
        <v>102</v>
      </c>
      <c r="L76" s="697" t="s">
        <v>156</v>
      </c>
      <c r="M76" s="697" t="s">
        <v>156</v>
      </c>
      <c r="N76" s="697" t="s">
        <v>156</v>
      </c>
      <c r="O76" s="697" t="s">
        <v>105</v>
      </c>
      <c r="P76" s="697" t="s">
        <v>156</v>
      </c>
      <c r="Q76" s="697" t="s">
        <v>126</v>
      </c>
      <c r="R76" s="697" t="s">
        <v>127</v>
      </c>
      <c r="S76" s="699" t="s">
        <v>176</v>
      </c>
    </row>
    <row r="77" spans="1:19" hidden="1">
      <c r="A77" s="700">
        <v>43368</v>
      </c>
      <c r="B77" s="701">
        <v>43368</v>
      </c>
      <c r="C77" s="702" t="s">
        <v>106</v>
      </c>
      <c r="D77" s="702" t="s">
        <v>465</v>
      </c>
      <c r="E77" s="702" t="s">
        <v>466</v>
      </c>
      <c r="F77" s="702" t="s">
        <v>467</v>
      </c>
      <c r="G77" s="702" t="s">
        <v>468</v>
      </c>
      <c r="H77" s="703">
        <v>100</v>
      </c>
      <c r="I77" s="702" t="s">
        <v>175</v>
      </c>
      <c r="J77" s="702" t="s">
        <v>101</v>
      </c>
      <c r="K77" s="702" t="s">
        <v>102</v>
      </c>
      <c r="L77" s="702" t="s">
        <v>103</v>
      </c>
      <c r="M77" s="702" t="s">
        <v>107</v>
      </c>
      <c r="N77" s="702" t="s">
        <v>104</v>
      </c>
      <c r="O77" s="702" t="s">
        <v>105</v>
      </c>
      <c r="P77" s="702" t="s">
        <v>156</v>
      </c>
      <c r="Q77" s="702" t="s">
        <v>108</v>
      </c>
      <c r="R77" s="702" t="s">
        <v>90</v>
      </c>
      <c r="S77" s="704" t="s">
        <v>176</v>
      </c>
    </row>
    <row r="78" spans="1:19" hidden="1">
      <c r="A78" s="695">
        <v>43399</v>
      </c>
      <c r="B78" s="696">
        <v>43390</v>
      </c>
      <c r="C78" s="697" t="s">
        <v>106</v>
      </c>
      <c r="D78" s="697" t="s">
        <v>764</v>
      </c>
      <c r="E78" s="697" t="s">
        <v>466</v>
      </c>
      <c r="F78" s="697" t="s">
        <v>765</v>
      </c>
      <c r="G78" s="697" t="s">
        <v>766</v>
      </c>
      <c r="H78" s="698">
        <v>403</v>
      </c>
      <c r="I78" s="697" t="s">
        <v>175</v>
      </c>
      <c r="J78" s="697" t="s">
        <v>101</v>
      </c>
      <c r="K78" s="697" t="s">
        <v>102</v>
      </c>
      <c r="L78" s="697" t="s">
        <v>103</v>
      </c>
      <c r="M78" s="697" t="s">
        <v>107</v>
      </c>
      <c r="N78" s="697" t="s">
        <v>104</v>
      </c>
      <c r="O78" s="697" t="s">
        <v>105</v>
      </c>
      <c r="P78" s="697" t="s">
        <v>156</v>
      </c>
      <c r="Q78" s="697" t="s">
        <v>767</v>
      </c>
      <c r="R78" s="697" t="s">
        <v>768</v>
      </c>
      <c r="S78" s="699" t="s">
        <v>176</v>
      </c>
    </row>
    <row r="79" spans="1:19" hidden="1">
      <c r="A79" s="700">
        <v>43454</v>
      </c>
      <c r="B79" s="701">
        <v>43454</v>
      </c>
      <c r="C79" s="702" t="s">
        <v>106</v>
      </c>
      <c r="D79" s="702" t="s">
        <v>769</v>
      </c>
      <c r="E79" s="702" t="s">
        <v>770</v>
      </c>
      <c r="F79" s="702" t="s">
        <v>771</v>
      </c>
      <c r="G79" s="702" t="s">
        <v>772</v>
      </c>
      <c r="H79" s="703">
        <v>173.25</v>
      </c>
      <c r="I79" s="702" t="s">
        <v>175</v>
      </c>
      <c r="J79" s="702" t="s">
        <v>101</v>
      </c>
      <c r="K79" s="702" t="s">
        <v>102</v>
      </c>
      <c r="L79" s="702" t="s">
        <v>103</v>
      </c>
      <c r="M79" s="702" t="s">
        <v>107</v>
      </c>
      <c r="N79" s="702" t="s">
        <v>104</v>
      </c>
      <c r="O79" s="702" t="s">
        <v>105</v>
      </c>
      <c r="P79" s="702" t="s">
        <v>156</v>
      </c>
      <c r="Q79" s="702" t="s">
        <v>108</v>
      </c>
      <c r="R79" s="702" t="s">
        <v>90</v>
      </c>
      <c r="S79" s="704" t="s">
        <v>176</v>
      </c>
    </row>
    <row r="80" spans="1:19" hidden="1">
      <c r="A80" s="695">
        <v>43454</v>
      </c>
      <c r="B80" s="696">
        <v>43454</v>
      </c>
      <c r="C80" s="697" t="s">
        <v>106</v>
      </c>
      <c r="D80" s="697" t="s">
        <v>769</v>
      </c>
      <c r="E80" s="697" t="s">
        <v>770</v>
      </c>
      <c r="F80" s="697" t="s">
        <v>771</v>
      </c>
      <c r="G80" s="697" t="s">
        <v>772</v>
      </c>
      <c r="H80" s="698">
        <v>86.63</v>
      </c>
      <c r="I80" s="697" t="s">
        <v>175</v>
      </c>
      <c r="J80" s="697" t="s">
        <v>101</v>
      </c>
      <c r="K80" s="697" t="s">
        <v>102</v>
      </c>
      <c r="L80" s="697" t="s">
        <v>103</v>
      </c>
      <c r="M80" s="697" t="s">
        <v>107</v>
      </c>
      <c r="N80" s="697" t="s">
        <v>104</v>
      </c>
      <c r="O80" s="697" t="s">
        <v>105</v>
      </c>
      <c r="P80" s="697" t="s">
        <v>156</v>
      </c>
      <c r="Q80" s="697" t="s">
        <v>108</v>
      </c>
      <c r="R80" s="697" t="s">
        <v>90</v>
      </c>
      <c r="S80" s="699" t="s">
        <v>176</v>
      </c>
    </row>
    <row r="81" spans="1:19" hidden="1">
      <c r="A81" s="700">
        <v>43282</v>
      </c>
      <c r="B81" s="701">
        <v>43282</v>
      </c>
      <c r="C81" s="702" t="s">
        <v>156</v>
      </c>
      <c r="D81" s="702" t="s">
        <v>228</v>
      </c>
      <c r="E81" s="702" t="s">
        <v>229</v>
      </c>
      <c r="F81" s="702" t="s">
        <v>230</v>
      </c>
      <c r="G81" s="702" t="s">
        <v>231</v>
      </c>
      <c r="H81" s="703">
        <v>1521.74</v>
      </c>
      <c r="I81" s="702" t="s">
        <v>175</v>
      </c>
      <c r="J81" s="702" t="s">
        <v>110</v>
      </c>
      <c r="K81" s="702" t="s">
        <v>102</v>
      </c>
      <c r="L81" s="702" t="s">
        <v>103</v>
      </c>
      <c r="M81" s="702" t="s">
        <v>156</v>
      </c>
      <c r="N81" s="702" t="s">
        <v>104</v>
      </c>
      <c r="O81" s="702" t="s">
        <v>105</v>
      </c>
      <c r="P81" s="702" t="s">
        <v>156</v>
      </c>
      <c r="Q81" s="702" t="s">
        <v>156</v>
      </c>
      <c r="R81" s="702" t="s">
        <v>156</v>
      </c>
      <c r="S81" s="704" t="s">
        <v>156</v>
      </c>
    </row>
    <row r="82" spans="1:19" hidden="1">
      <c r="A82" s="695">
        <v>43311</v>
      </c>
      <c r="B82" s="696">
        <v>43311</v>
      </c>
      <c r="C82" s="697" t="s">
        <v>106</v>
      </c>
      <c r="D82" s="697" t="s">
        <v>317</v>
      </c>
      <c r="E82" s="697" t="s">
        <v>229</v>
      </c>
      <c r="F82" s="697" t="s">
        <v>318</v>
      </c>
      <c r="G82" s="697" t="s">
        <v>319</v>
      </c>
      <c r="H82" s="698">
        <v>1304.3499999999999</v>
      </c>
      <c r="I82" s="697" t="s">
        <v>175</v>
      </c>
      <c r="J82" s="697" t="s">
        <v>110</v>
      </c>
      <c r="K82" s="697" t="s">
        <v>102</v>
      </c>
      <c r="L82" s="697" t="s">
        <v>103</v>
      </c>
      <c r="M82" s="697" t="s">
        <v>107</v>
      </c>
      <c r="N82" s="697" t="s">
        <v>104</v>
      </c>
      <c r="O82" s="697" t="s">
        <v>105</v>
      </c>
      <c r="P82" s="697" t="s">
        <v>156</v>
      </c>
      <c r="Q82" s="697" t="s">
        <v>320</v>
      </c>
      <c r="R82" s="697" t="s">
        <v>321</v>
      </c>
      <c r="S82" s="699" t="s">
        <v>176</v>
      </c>
    </row>
    <row r="83" spans="1:19" hidden="1">
      <c r="A83" s="700">
        <v>43282</v>
      </c>
      <c r="B83" s="701">
        <v>43282</v>
      </c>
      <c r="C83" s="702" t="s">
        <v>156</v>
      </c>
      <c r="D83" s="702" t="s">
        <v>228</v>
      </c>
      <c r="E83" s="702" t="s">
        <v>232</v>
      </c>
      <c r="F83" s="702" t="s">
        <v>168</v>
      </c>
      <c r="G83" s="702" t="s">
        <v>231</v>
      </c>
      <c r="H83" s="703">
        <v>672.17</v>
      </c>
      <c r="I83" s="702" t="s">
        <v>175</v>
      </c>
      <c r="J83" s="702" t="s">
        <v>101</v>
      </c>
      <c r="K83" s="702" t="s">
        <v>102</v>
      </c>
      <c r="L83" s="702" t="s">
        <v>103</v>
      </c>
      <c r="M83" s="702" t="s">
        <v>156</v>
      </c>
      <c r="N83" s="702" t="s">
        <v>104</v>
      </c>
      <c r="O83" s="702" t="s">
        <v>105</v>
      </c>
      <c r="P83" s="702" t="s">
        <v>156</v>
      </c>
      <c r="Q83" s="702" t="s">
        <v>156</v>
      </c>
      <c r="R83" s="702" t="s">
        <v>156</v>
      </c>
      <c r="S83" s="704" t="s">
        <v>156</v>
      </c>
    </row>
    <row r="84" spans="1:19" hidden="1">
      <c r="A84" s="695">
        <v>43282</v>
      </c>
      <c r="B84" s="696">
        <v>43282</v>
      </c>
      <c r="C84" s="697" t="s">
        <v>156</v>
      </c>
      <c r="D84" s="697" t="s">
        <v>228</v>
      </c>
      <c r="E84" s="697" t="s">
        <v>232</v>
      </c>
      <c r="F84" s="697" t="s">
        <v>233</v>
      </c>
      <c r="G84" s="697" t="s">
        <v>231</v>
      </c>
      <c r="H84" s="698">
        <v>672.17</v>
      </c>
      <c r="I84" s="697" t="s">
        <v>175</v>
      </c>
      <c r="J84" s="697" t="s">
        <v>101</v>
      </c>
      <c r="K84" s="697" t="s">
        <v>102</v>
      </c>
      <c r="L84" s="697" t="s">
        <v>103</v>
      </c>
      <c r="M84" s="697" t="s">
        <v>156</v>
      </c>
      <c r="N84" s="697" t="s">
        <v>104</v>
      </c>
      <c r="O84" s="697" t="s">
        <v>105</v>
      </c>
      <c r="P84" s="697" t="s">
        <v>156</v>
      </c>
      <c r="Q84" s="697" t="s">
        <v>156</v>
      </c>
      <c r="R84" s="697" t="s">
        <v>156</v>
      </c>
      <c r="S84" s="699" t="s">
        <v>156</v>
      </c>
    </row>
    <row r="85" spans="1:19" hidden="1">
      <c r="A85" s="700">
        <v>43367</v>
      </c>
      <c r="B85" s="701">
        <v>43348</v>
      </c>
      <c r="C85" s="702" t="s">
        <v>106</v>
      </c>
      <c r="D85" s="702" t="s">
        <v>452</v>
      </c>
      <c r="E85" s="702" t="s">
        <v>232</v>
      </c>
      <c r="F85" s="702" t="s">
        <v>453</v>
      </c>
      <c r="G85" s="702" t="s">
        <v>454</v>
      </c>
      <c r="H85" s="703">
        <v>150</v>
      </c>
      <c r="I85" s="702" t="s">
        <v>175</v>
      </c>
      <c r="J85" s="702" t="s">
        <v>101</v>
      </c>
      <c r="K85" s="702" t="s">
        <v>102</v>
      </c>
      <c r="L85" s="702" t="s">
        <v>103</v>
      </c>
      <c r="M85" s="702" t="s">
        <v>107</v>
      </c>
      <c r="N85" s="702" t="s">
        <v>104</v>
      </c>
      <c r="O85" s="702" t="s">
        <v>105</v>
      </c>
      <c r="P85" s="702" t="s">
        <v>156</v>
      </c>
      <c r="Q85" s="702" t="s">
        <v>455</v>
      </c>
      <c r="R85" s="702" t="s">
        <v>456</v>
      </c>
      <c r="S85" s="704" t="s">
        <v>176</v>
      </c>
    </row>
    <row r="86" spans="1:19" hidden="1">
      <c r="A86" s="695">
        <v>43308</v>
      </c>
      <c r="B86" s="696">
        <v>43308</v>
      </c>
      <c r="C86" s="697" t="s">
        <v>106</v>
      </c>
      <c r="D86" s="697" t="s">
        <v>313</v>
      </c>
      <c r="E86" s="697" t="s">
        <v>314</v>
      </c>
      <c r="F86" s="697" t="s">
        <v>315</v>
      </c>
      <c r="G86" s="697" t="s">
        <v>316</v>
      </c>
      <c r="H86" s="698">
        <v>15248.1</v>
      </c>
      <c r="I86" s="697" t="s">
        <v>175</v>
      </c>
      <c r="J86" s="697" t="s">
        <v>101</v>
      </c>
      <c r="K86" s="697" t="s">
        <v>102</v>
      </c>
      <c r="L86" s="697" t="s">
        <v>103</v>
      </c>
      <c r="M86" s="697" t="s">
        <v>111</v>
      </c>
      <c r="N86" s="697" t="s">
        <v>104</v>
      </c>
      <c r="O86" s="697" t="s">
        <v>105</v>
      </c>
      <c r="P86" s="697" t="s">
        <v>156</v>
      </c>
      <c r="Q86" s="697" t="s">
        <v>128</v>
      </c>
      <c r="R86" s="697" t="s">
        <v>129</v>
      </c>
      <c r="S86" s="699" t="s">
        <v>176</v>
      </c>
    </row>
    <row r="87" spans="1:19" hidden="1">
      <c r="A87" s="700">
        <v>43451</v>
      </c>
      <c r="B87" s="701">
        <v>43444</v>
      </c>
      <c r="C87" s="702" t="s">
        <v>106</v>
      </c>
      <c r="D87" s="702" t="s">
        <v>773</v>
      </c>
      <c r="E87" s="702" t="s">
        <v>314</v>
      </c>
      <c r="F87" s="702" t="s">
        <v>774</v>
      </c>
      <c r="G87" s="702" t="s">
        <v>775</v>
      </c>
      <c r="H87" s="703">
        <v>1861.96</v>
      </c>
      <c r="I87" s="702" t="s">
        <v>175</v>
      </c>
      <c r="J87" s="702" t="s">
        <v>101</v>
      </c>
      <c r="K87" s="702" t="s">
        <v>102</v>
      </c>
      <c r="L87" s="702" t="s">
        <v>103</v>
      </c>
      <c r="M87" s="702" t="s">
        <v>111</v>
      </c>
      <c r="N87" s="702" t="s">
        <v>104</v>
      </c>
      <c r="O87" s="702" t="s">
        <v>105</v>
      </c>
      <c r="P87" s="702" t="s">
        <v>156</v>
      </c>
      <c r="Q87" s="702" t="s">
        <v>776</v>
      </c>
      <c r="R87" s="702" t="s">
        <v>777</v>
      </c>
      <c r="S87" s="704" t="s">
        <v>176</v>
      </c>
    </row>
    <row r="88" spans="1:19" hidden="1">
      <c r="A88" s="695">
        <v>43343</v>
      </c>
      <c r="B88" s="696">
        <v>43343</v>
      </c>
      <c r="C88" s="697" t="s">
        <v>156</v>
      </c>
      <c r="D88" s="697" t="s">
        <v>530</v>
      </c>
      <c r="E88" s="697" t="s">
        <v>440</v>
      </c>
      <c r="F88" s="697" t="s">
        <v>535</v>
      </c>
      <c r="G88" s="697" t="s">
        <v>532</v>
      </c>
      <c r="H88" s="698">
        <v>104.35</v>
      </c>
      <c r="I88" s="697" t="s">
        <v>175</v>
      </c>
      <c r="J88" s="697" t="s">
        <v>101</v>
      </c>
      <c r="K88" s="697" t="s">
        <v>102</v>
      </c>
      <c r="L88" s="697" t="s">
        <v>103</v>
      </c>
      <c r="M88" s="697" t="s">
        <v>156</v>
      </c>
      <c r="N88" s="697" t="s">
        <v>104</v>
      </c>
      <c r="O88" s="697" t="s">
        <v>105</v>
      </c>
      <c r="P88" s="697" t="s">
        <v>156</v>
      </c>
      <c r="Q88" s="697" t="s">
        <v>156</v>
      </c>
      <c r="R88" s="697" t="s">
        <v>156</v>
      </c>
      <c r="S88" s="699" t="s">
        <v>156</v>
      </c>
    </row>
    <row r="89" spans="1:19" hidden="1">
      <c r="A89" s="700">
        <v>43344</v>
      </c>
      <c r="B89" s="701">
        <v>43344</v>
      </c>
      <c r="C89" s="702" t="s">
        <v>156</v>
      </c>
      <c r="D89" s="702" t="s">
        <v>539</v>
      </c>
      <c r="E89" s="702" t="s">
        <v>440</v>
      </c>
      <c r="F89" s="702" t="s">
        <v>535</v>
      </c>
      <c r="G89" s="702" t="s">
        <v>532</v>
      </c>
      <c r="H89" s="703">
        <v>-104.35</v>
      </c>
      <c r="I89" s="702" t="s">
        <v>175</v>
      </c>
      <c r="J89" s="702" t="s">
        <v>101</v>
      </c>
      <c r="K89" s="702" t="s">
        <v>102</v>
      </c>
      <c r="L89" s="702" t="s">
        <v>103</v>
      </c>
      <c r="M89" s="702" t="s">
        <v>156</v>
      </c>
      <c r="N89" s="702" t="s">
        <v>104</v>
      </c>
      <c r="O89" s="702" t="s">
        <v>105</v>
      </c>
      <c r="P89" s="702" t="s">
        <v>156</v>
      </c>
      <c r="Q89" s="702" t="s">
        <v>156</v>
      </c>
      <c r="R89" s="702" t="s">
        <v>156</v>
      </c>
      <c r="S89" s="704" t="s">
        <v>156</v>
      </c>
    </row>
    <row r="90" spans="1:19" hidden="1">
      <c r="A90" s="695">
        <v>43362</v>
      </c>
      <c r="B90" s="696">
        <v>43362</v>
      </c>
      <c r="C90" s="697" t="s">
        <v>106</v>
      </c>
      <c r="D90" s="697" t="s">
        <v>439</v>
      </c>
      <c r="E90" s="697" t="s">
        <v>440</v>
      </c>
      <c r="F90" s="697" t="s">
        <v>441</v>
      </c>
      <c r="G90" s="697" t="s">
        <v>442</v>
      </c>
      <c r="H90" s="698">
        <v>104.35</v>
      </c>
      <c r="I90" s="697" t="s">
        <v>175</v>
      </c>
      <c r="J90" s="697" t="s">
        <v>101</v>
      </c>
      <c r="K90" s="697" t="s">
        <v>102</v>
      </c>
      <c r="L90" s="697" t="s">
        <v>103</v>
      </c>
      <c r="M90" s="697" t="s">
        <v>107</v>
      </c>
      <c r="N90" s="697" t="s">
        <v>104</v>
      </c>
      <c r="O90" s="697" t="s">
        <v>105</v>
      </c>
      <c r="P90" s="697" t="s">
        <v>156</v>
      </c>
      <c r="Q90" s="697" t="s">
        <v>108</v>
      </c>
      <c r="R90" s="697" t="s">
        <v>90</v>
      </c>
      <c r="S90" s="699" t="s">
        <v>176</v>
      </c>
    </row>
    <row r="91" spans="1:19" hidden="1">
      <c r="A91" s="700">
        <v>43388</v>
      </c>
      <c r="B91" s="701">
        <v>43388</v>
      </c>
      <c r="C91" s="702" t="s">
        <v>106</v>
      </c>
      <c r="D91" s="702" t="s">
        <v>778</v>
      </c>
      <c r="E91" s="702" t="s">
        <v>440</v>
      </c>
      <c r="F91" s="702" t="s">
        <v>779</v>
      </c>
      <c r="G91" s="702" t="s">
        <v>780</v>
      </c>
      <c r="H91" s="703">
        <v>84.52</v>
      </c>
      <c r="I91" s="702" t="s">
        <v>175</v>
      </c>
      <c r="J91" s="702" t="s">
        <v>101</v>
      </c>
      <c r="K91" s="702" t="s">
        <v>102</v>
      </c>
      <c r="L91" s="702" t="s">
        <v>103</v>
      </c>
      <c r="M91" s="702" t="s">
        <v>107</v>
      </c>
      <c r="N91" s="702" t="s">
        <v>104</v>
      </c>
      <c r="O91" s="702" t="s">
        <v>105</v>
      </c>
      <c r="P91" s="702" t="s">
        <v>156</v>
      </c>
      <c r="Q91" s="702" t="s">
        <v>108</v>
      </c>
      <c r="R91" s="702" t="s">
        <v>90</v>
      </c>
      <c r="S91" s="704" t="s">
        <v>176</v>
      </c>
    </row>
    <row r="92" spans="1:19" hidden="1">
      <c r="A92" s="695">
        <v>43360</v>
      </c>
      <c r="B92" s="696">
        <v>43321</v>
      </c>
      <c r="C92" s="697" t="s">
        <v>106</v>
      </c>
      <c r="D92" s="697" t="s">
        <v>403</v>
      </c>
      <c r="E92" s="697" t="s">
        <v>406</v>
      </c>
      <c r="F92" s="697" t="s">
        <v>407</v>
      </c>
      <c r="G92" s="697" t="s">
        <v>405</v>
      </c>
      <c r="H92" s="698">
        <v>425</v>
      </c>
      <c r="I92" s="697" t="s">
        <v>175</v>
      </c>
      <c r="J92" s="697" t="s">
        <v>101</v>
      </c>
      <c r="K92" s="697" t="s">
        <v>102</v>
      </c>
      <c r="L92" s="697" t="s">
        <v>103</v>
      </c>
      <c r="M92" s="697" t="s">
        <v>107</v>
      </c>
      <c r="N92" s="697" t="s">
        <v>104</v>
      </c>
      <c r="O92" s="697" t="s">
        <v>105</v>
      </c>
      <c r="P92" s="697" t="s">
        <v>156</v>
      </c>
      <c r="Q92" s="697" t="s">
        <v>131</v>
      </c>
      <c r="R92" s="697" t="s">
        <v>132</v>
      </c>
      <c r="S92" s="699" t="s">
        <v>176</v>
      </c>
    </row>
    <row r="93" spans="1:19" hidden="1">
      <c r="A93" s="700">
        <v>43452</v>
      </c>
      <c r="B93" s="701">
        <v>43426</v>
      </c>
      <c r="C93" s="702" t="s">
        <v>106</v>
      </c>
      <c r="D93" s="702" t="s">
        <v>752</v>
      </c>
      <c r="E93" s="702" t="s">
        <v>406</v>
      </c>
      <c r="F93" s="702" t="s">
        <v>781</v>
      </c>
      <c r="G93" s="702" t="s">
        <v>754</v>
      </c>
      <c r="H93" s="703">
        <v>460</v>
      </c>
      <c r="I93" s="702" t="s">
        <v>175</v>
      </c>
      <c r="J93" s="702" t="s">
        <v>101</v>
      </c>
      <c r="K93" s="702" t="s">
        <v>102</v>
      </c>
      <c r="L93" s="702" t="s">
        <v>103</v>
      </c>
      <c r="M93" s="702" t="s">
        <v>107</v>
      </c>
      <c r="N93" s="702" t="s">
        <v>104</v>
      </c>
      <c r="O93" s="702" t="s">
        <v>105</v>
      </c>
      <c r="P93" s="702" t="s">
        <v>156</v>
      </c>
      <c r="Q93" s="702" t="s">
        <v>131</v>
      </c>
      <c r="R93" s="702" t="s">
        <v>132</v>
      </c>
      <c r="S93" s="704" t="s">
        <v>176</v>
      </c>
    </row>
    <row r="94" spans="1:19" hidden="1">
      <c r="A94" s="695">
        <v>43282</v>
      </c>
      <c r="B94" s="696">
        <v>43282</v>
      </c>
      <c r="C94" s="697" t="s">
        <v>156</v>
      </c>
      <c r="D94" s="697" t="s">
        <v>496</v>
      </c>
      <c r="E94" s="697" t="s">
        <v>280</v>
      </c>
      <c r="F94" s="697" t="s">
        <v>497</v>
      </c>
      <c r="G94" s="697" t="s">
        <v>498</v>
      </c>
      <c r="H94" s="698">
        <v>-27700</v>
      </c>
      <c r="I94" s="697" t="s">
        <v>175</v>
      </c>
      <c r="J94" s="697" t="s">
        <v>101</v>
      </c>
      <c r="K94" s="697" t="s">
        <v>102</v>
      </c>
      <c r="L94" s="697" t="s">
        <v>103</v>
      </c>
      <c r="M94" s="697" t="s">
        <v>156</v>
      </c>
      <c r="N94" s="697" t="s">
        <v>156</v>
      </c>
      <c r="O94" s="697" t="s">
        <v>105</v>
      </c>
      <c r="P94" s="697" t="s">
        <v>156</v>
      </c>
      <c r="Q94" s="697" t="s">
        <v>156</v>
      </c>
      <c r="R94" s="697" t="s">
        <v>156</v>
      </c>
      <c r="S94" s="699" t="s">
        <v>156</v>
      </c>
    </row>
    <row r="95" spans="1:19" hidden="1">
      <c r="A95" s="700">
        <v>43299</v>
      </c>
      <c r="B95" s="701">
        <v>43281</v>
      </c>
      <c r="C95" s="702" t="s">
        <v>106</v>
      </c>
      <c r="D95" s="702" t="s">
        <v>279</v>
      </c>
      <c r="E95" s="702" t="s">
        <v>280</v>
      </c>
      <c r="F95" s="702" t="s">
        <v>281</v>
      </c>
      <c r="G95" s="702" t="s">
        <v>282</v>
      </c>
      <c r="H95" s="703">
        <v>27826.25</v>
      </c>
      <c r="I95" s="702" t="s">
        <v>175</v>
      </c>
      <c r="J95" s="702" t="s">
        <v>101</v>
      </c>
      <c r="K95" s="702" t="s">
        <v>102</v>
      </c>
      <c r="L95" s="702" t="s">
        <v>103</v>
      </c>
      <c r="M95" s="702" t="s">
        <v>107</v>
      </c>
      <c r="N95" s="702" t="s">
        <v>104</v>
      </c>
      <c r="O95" s="702" t="s">
        <v>105</v>
      </c>
      <c r="P95" s="702" t="s">
        <v>156</v>
      </c>
      <c r="Q95" s="702" t="s">
        <v>283</v>
      </c>
      <c r="R95" s="702" t="s">
        <v>284</v>
      </c>
      <c r="S95" s="704" t="s">
        <v>176</v>
      </c>
    </row>
    <row r="96" spans="1:19" hidden="1">
      <c r="A96" s="695">
        <v>43344</v>
      </c>
      <c r="B96" s="696">
        <v>43321</v>
      </c>
      <c r="C96" s="697" t="s">
        <v>156</v>
      </c>
      <c r="D96" s="697" t="s">
        <v>239</v>
      </c>
      <c r="E96" s="697" t="s">
        <v>240</v>
      </c>
      <c r="F96" s="697" t="s">
        <v>241</v>
      </c>
      <c r="G96" s="697" t="s">
        <v>156</v>
      </c>
      <c r="H96" s="698">
        <v>1585.45</v>
      </c>
      <c r="I96" s="697" t="s">
        <v>175</v>
      </c>
      <c r="J96" s="697" t="s">
        <v>242</v>
      </c>
      <c r="K96" s="697" t="s">
        <v>243</v>
      </c>
      <c r="L96" s="697" t="s">
        <v>103</v>
      </c>
      <c r="M96" s="697" t="s">
        <v>156</v>
      </c>
      <c r="N96" s="697" t="s">
        <v>104</v>
      </c>
      <c r="O96" s="697" t="s">
        <v>105</v>
      </c>
      <c r="P96" s="697" t="s">
        <v>156</v>
      </c>
      <c r="Q96" s="697" t="s">
        <v>156</v>
      </c>
      <c r="R96" s="697" t="s">
        <v>156</v>
      </c>
      <c r="S96" s="699" t="s">
        <v>156</v>
      </c>
    </row>
    <row r="97" spans="1:19" hidden="1">
      <c r="A97" s="700">
        <v>43388</v>
      </c>
      <c r="B97" s="701">
        <v>43321</v>
      </c>
      <c r="C97" s="702" t="s">
        <v>106</v>
      </c>
      <c r="D97" s="702" t="s">
        <v>782</v>
      </c>
      <c r="E97" s="702" t="s">
        <v>240</v>
      </c>
      <c r="F97" s="702" t="s">
        <v>783</v>
      </c>
      <c r="G97" s="702" t="s">
        <v>784</v>
      </c>
      <c r="H97" s="703">
        <v>530.21</v>
      </c>
      <c r="I97" s="702" t="s">
        <v>175</v>
      </c>
      <c r="J97" s="702" t="s">
        <v>242</v>
      </c>
      <c r="K97" s="702" t="s">
        <v>243</v>
      </c>
      <c r="L97" s="702" t="s">
        <v>103</v>
      </c>
      <c r="M97" s="702" t="s">
        <v>111</v>
      </c>
      <c r="N97" s="702" t="s">
        <v>104</v>
      </c>
      <c r="O97" s="702" t="s">
        <v>105</v>
      </c>
      <c r="P97" s="702" t="s">
        <v>156</v>
      </c>
      <c r="Q97" s="702" t="s">
        <v>785</v>
      </c>
      <c r="R97" s="702" t="s">
        <v>786</v>
      </c>
      <c r="S97" s="704" t="s">
        <v>176</v>
      </c>
    </row>
    <row r="98" spans="1:19" hidden="1">
      <c r="A98" s="695">
        <v>43319</v>
      </c>
      <c r="B98" s="696">
        <v>43308</v>
      </c>
      <c r="C98" s="697" t="s">
        <v>106</v>
      </c>
      <c r="D98" s="697" t="s">
        <v>348</v>
      </c>
      <c r="E98" s="697" t="s">
        <v>349</v>
      </c>
      <c r="F98" s="697" t="s">
        <v>350</v>
      </c>
      <c r="G98" s="697" t="s">
        <v>351</v>
      </c>
      <c r="H98" s="698">
        <v>120</v>
      </c>
      <c r="I98" s="697" t="s">
        <v>175</v>
      </c>
      <c r="J98" s="697" t="s">
        <v>352</v>
      </c>
      <c r="K98" s="697" t="s">
        <v>102</v>
      </c>
      <c r="L98" s="697" t="s">
        <v>103</v>
      </c>
      <c r="M98" s="697" t="s">
        <v>107</v>
      </c>
      <c r="N98" s="697" t="s">
        <v>104</v>
      </c>
      <c r="O98" s="697" t="s">
        <v>105</v>
      </c>
      <c r="P98" s="697" t="s">
        <v>156</v>
      </c>
      <c r="Q98" s="697" t="s">
        <v>353</v>
      </c>
      <c r="R98" s="697" t="s">
        <v>354</v>
      </c>
      <c r="S98" s="699" t="s">
        <v>176</v>
      </c>
    </row>
    <row r="99" spans="1:19" hidden="1">
      <c r="A99" s="700">
        <v>43389</v>
      </c>
      <c r="B99" s="701">
        <v>43378</v>
      </c>
      <c r="C99" s="702" t="s">
        <v>106</v>
      </c>
      <c r="D99" s="702" t="s">
        <v>787</v>
      </c>
      <c r="E99" s="702" t="s">
        <v>349</v>
      </c>
      <c r="F99" s="702" t="s">
        <v>788</v>
      </c>
      <c r="G99" s="702" t="s">
        <v>789</v>
      </c>
      <c r="H99" s="703">
        <v>60</v>
      </c>
      <c r="I99" s="702" t="s">
        <v>175</v>
      </c>
      <c r="J99" s="702" t="s">
        <v>352</v>
      </c>
      <c r="K99" s="702" t="s">
        <v>102</v>
      </c>
      <c r="L99" s="702" t="s">
        <v>103</v>
      </c>
      <c r="M99" s="702" t="s">
        <v>107</v>
      </c>
      <c r="N99" s="702" t="s">
        <v>104</v>
      </c>
      <c r="O99" s="702" t="s">
        <v>105</v>
      </c>
      <c r="P99" s="702" t="s">
        <v>156</v>
      </c>
      <c r="Q99" s="702" t="s">
        <v>353</v>
      </c>
      <c r="R99" s="702" t="s">
        <v>354</v>
      </c>
      <c r="S99" s="704" t="s">
        <v>176</v>
      </c>
    </row>
    <row r="100" spans="1:19" hidden="1">
      <c r="A100" s="695">
        <v>43389</v>
      </c>
      <c r="B100" s="696">
        <v>43385</v>
      </c>
      <c r="C100" s="697" t="s">
        <v>106</v>
      </c>
      <c r="D100" s="697" t="s">
        <v>790</v>
      </c>
      <c r="E100" s="697" t="s">
        <v>349</v>
      </c>
      <c r="F100" s="697" t="s">
        <v>791</v>
      </c>
      <c r="G100" s="697" t="s">
        <v>792</v>
      </c>
      <c r="H100" s="698">
        <v>2350</v>
      </c>
      <c r="I100" s="697" t="s">
        <v>175</v>
      </c>
      <c r="J100" s="697" t="s">
        <v>352</v>
      </c>
      <c r="K100" s="697" t="s">
        <v>102</v>
      </c>
      <c r="L100" s="697" t="s">
        <v>103</v>
      </c>
      <c r="M100" s="697" t="s">
        <v>107</v>
      </c>
      <c r="N100" s="697" t="s">
        <v>104</v>
      </c>
      <c r="O100" s="697" t="s">
        <v>105</v>
      </c>
      <c r="P100" s="697" t="s">
        <v>156</v>
      </c>
      <c r="Q100" s="697" t="s">
        <v>353</v>
      </c>
      <c r="R100" s="697" t="s">
        <v>354</v>
      </c>
      <c r="S100" s="699" t="s">
        <v>176</v>
      </c>
    </row>
    <row r="101" spans="1:19" hidden="1">
      <c r="A101" s="700">
        <v>43404</v>
      </c>
      <c r="B101" s="701">
        <v>43404</v>
      </c>
      <c r="C101" s="702" t="s">
        <v>156</v>
      </c>
      <c r="D101" s="702" t="s">
        <v>793</v>
      </c>
      <c r="E101" s="702" t="s">
        <v>349</v>
      </c>
      <c r="F101" s="702" t="s">
        <v>794</v>
      </c>
      <c r="G101" s="702" t="s">
        <v>156</v>
      </c>
      <c r="H101" s="703">
        <v>-120</v>
      </c>
      <c r="I101" s="702" t="s">
        <v>175</v>
      </c>
      <c r="J101" s="702" t="s">
        <v>352</v>
      </c>
      <c r="K101" s="702" t="s">
        <v>102</v>
      </c>
      <c r="L101" s="702" t="s">
        <v>103</v>
      </c>
      <c r="M101" s="702" t="s">
        <v>156</v>
      </c>
      <c r="N101" s="702" t="s">
        <v>104</v>
      </c>
      <c r="O101" s="702" t="s">
        <v>105</v>
      </c>
      <c r="P101" s="702" t="s">
        <v>156</v>
      </c>
      <c r="Q101" s="702" t="s">
        <v>156</v>
      </c>
      <c r="R101" s="702" t="s">
        <v>156</v>
      </c>
      <c r="S101" s="704" t="s">
        <v>156</v>
      </c>
    </row>
    <row r="102" spans="1:19" hidden="1">
      <c r="A102" s="695">
        <v>43404</v>
      </c>
      <c r="B102" s="696">
        <v>43404</v>
      </c>
      <c r="C102" s="697" t="s">
        <v>156</v>
      </c>
      <c r="D102" s="697" t="s">
        <v>793</v>
      </c>
      <c r="E102" s="697" t="s">
        <v>349</v>
      </c>
      <c r="F102" s="697" t="s">
        <v>795</v>
      </c>
      <c r="G102" s="697" t="s">
        <v>156</v>
      </c>
      <c r="H102" s="698">
        <v>-60</v>
      </c>
      <c r="I102" s="697" t="s">
        <v>175</v>
      </c>
      <c r="J102" s="697" t="s">
        <v>352</v>
      </c>
      <c r="K102" s="697" t="s">
        <v>102</v>
      </c>
      <c r="L102" s="697" t="s">
        <v>103</v>
      </c>
      <c r="M102" s="697" t="s">
        <v>156</v>
      </c>
      <c r="N102" s="697" t="s">
        <v>104</v>
      </c>
      <c r="O102" s="697" t="s">
        <v>105</v>
      </c>
      <c r="P102" s="697" t="s">
        <v>156</v>
      </c>
      <c r="Q102" s="697" t="s">
        <v>156</v>
      </c>
      <c r="R102" s="697" t="s">
        <v>156</v>
      </c>
      <c r="S102" s="699" t="s">
        <v>156</v>
      </c>
    </row>
    <row r="103" spans="1:19" hidden="1">
      <c r="A103" s="700">
        <v>43404</v>
      </c>
      <c r="B103" s="701">
        <v>43404</v>
      </c>
      <c r="C103" s="702" t="s">
        <v>156</v>
      </c>
      <c r="D103" s="702" t="s">
        <v>793</v>
      </c>
      <c r="E103" s="702" t="s">
        <v>349</v>
      </c>
      <c r="F103" s="702" t="s">
        <v>796</v>
      </c>
      <c r="G103" s="702" t="s">
        <v>156</v>
      </c>
      <c r="H103" s="703">
        <v>-2350</v>
      </c>
      <c r="I103" s="702" t="s">
        <v>175</v>
      </c>
      <c r="J103" s="702" t="s">
        <v>352</v>
      </c>
      <c r="K103" s="702" t="s">
        <v>102</v>
      </c>
      <c r="L103" s="702" t="s">
        <v>103</v>
      </c>
      <c r="M103" s="702" t="s">
        <v>156</v>
      </c>
      <c r="N103" s="702" t="s">
        <v>104</v>
      </c>
      <c r="O103" s="702" t="s">
        <v>105</v>
      </c>
      <c r="P103" s="702" t="s">
        <v>156</v>
      </c>
      <c r="Q103" s="702" t="s">
        <v>156</v>
      </c>
      <c r="R103" s="702" t="s">
        <v>156</v>
      </c>
      <c r="S103" s="704" t="s">
        <v>156</v>
      </c>
    </row>
    <row r="104" spans="1:19" hidden="1">
      <c r="A104" s="695">
        <v>43282</v>
      </c>
      <c r="B104" s="696">
        <v>43282</v>
      </c>
      <c r="C104" s="697" t="s">
        <v>156</v>
      </c>
      <c r="D104" s="697" t="s">
        <v>499</v>
      </c>
      <c r="E104" s="697" t="s">
        <v>178</v>
      </c>
      <c r="F104" s="697" t="s">
        <v>500</v>
      </c>
      <c r="G104" s="697" t="s">
        <v>156</v>
      </c>
      <c r="H104" s="698">
        <v>-127.7</v>
      </c>
      <c r="I104" s="697" t="s">
        <v>175</v>
      </c>
      <c r="J104" s="697" t="s">
        <v>101</v>
      </c>
      <c r="K104" s="697" t="s">
        <v>102</v>
      </c>
      <c r="L104" s="697" t="s">
        <v>103</v>
      </c>
      <c r="M104" s="697" t="s">
        <v>156</v>
      </c>
      <c r="N104" s="697" t="s">
        <v>156</v>
      </c>
      <c r="O104" s="697" t="s">
        <v>105</v>
      </c>
      <c r="P104" s="697" t="s">
        <v>156</v>
      </c>
      <c r="Q104" s="697" t="s">
        <v>156</v>
      </c>
      <c r="R104" s="697" t="s">
        <v>156</v>
      </c>
      <c r="S104" s="699" t="s">
        <v>156</v>
      </c>
    </row>
    <row r="105" spans="1:19" hidden="1">
      <c r="A105" s="700">
        <v>43293</v>
      </c>
      <c r="B105" s="701">
        <v>43282</v>
      </c>
      <c r="C105" s="702" t="s">
        <v>106</v>
      </c>
      <c r="D105" s="702" t="s">
        <v>268</v>
      </c>
      <c r="E105" s="702" t="s">
        <v>178</v>
      </c>
      <c r="F105" s="702" t="s">
        <v>269</v>
      </c>
      <c r="G105" s="702" t="s">
        <v>270</v>
      </c>
      <c r="H105" s="703">
        <v>12.5</v>
      </c>
      <c r="I105" s="702" t="s">
        <v>175</v>
      </c>
      <c r="J105" s="702" t="s">
        <v>101</v>
      </c>
      <c r="K105" s="702" t="s">
        <v>102</v>
      </c>
      <c r="L105" s="702" t="s">
        <v>103</v>
      </c>
      <c r="M105" s="702" t="s">
        <v>107</v>
      </c>
      <c r="N105" s="702" t="s">
        <v>104</v>
      </c>
      <c r="O105" s="702" t="s">
        <v>105</v>
      </c>
      <c r="P105" s="702" t="s">
        <v>156</v>
      </c>
      <c r="Q105" s="702" t="s">
        <v>112</v>
      </c>
      <c r="R105" s="702" t="s">
        <v>113</v>
      </c>
      <c r="S105" s="704" t="s">
        <v>176</v>
      </c>
    </row>
    <row r="106" spans="1:19" hidden="1">
      <c r="A106" s="695">
        <v>43293</v>
      </c>
      <c r="B106" s="696">
        <v>43282</v>
      </c>
      <c r="C106" s="697" t="s">
        <v>106</v>
      </c>
      <c r="D106" s="697" t="s">
        <v>268</v>
      </c>
      <c r="E106" s="697" t="s">
        <v>178</v>
      </c>
      <c r="F106" s="697" t="s">
        <v>271</v>
      </c>
      <c r="G106" s="697" t="s">
        <v>270</v>
      </c>
      <c r="H106" s="698">
        <v>210.9</v>
      </c>
      <c r="I106" s="697" t="s">
        <v>175</v>
      </c>
      <c r="J106" s="697" t="s">
        <v>101</v>
      </c>
      <c r="K106" s="697" t="s">
        <v>102</v>
      </c>
      <c r="L106" s="697" t="s">
        <v>103</v>
      </c>
      <c r="M106" s="697" t="s">
        <v>107</v>
      </c>
      <c r="N106" s="697" t="s">
        <v>104</v>
      </c>
      <c r="O106" s="697" t="s">
        <v>105</v>
      </c>
      <c r="P106" s="697" t="s">
        <v>156</v>
      </c>
      <c r="Q106" s="697" t="s">
        <v>112</v>
      </c>
      <c r="R106" s="697" t="s">
        <v>113</v>
      </c>
      <c r="S106" s="699" t="s">
        <v>176</v>
      </c>
    </row>
    <row r="107" spans="1:19" hidden="1">
      <c r="A107" s="700">
        <v>43293</v>
      </c>
      <c r="B107" s="701">
        <v>43282</v>
      </c>
      <c r="C107" s="702" t="s">
        <v>106</v>
      </c>
      <c r="D107" s="702" t="s">
        <v>268</v>
      </c>
      <c r="E107" s="702" t="s">
        <v>178</v>
      </c>
      <c r="F107" s="702" t="s">
        <v>272</v>
      </c>
      <c r="G107" s="702" t="s">
        <v>270</v>
      </c>
      <c r="H107" s="703">
        <v>117.7</v>
      </c>
      <c r="I107" s="702" t="s">
        <v>175</v>
      </c>
      <c r="J107" s="702" t="s">
        <v>101</v>
      </c>
      <c r="K107" s="702" t="s">
        <v>102</v>
      </c>
      <c r="L107" s="702" t="s">
        <v>103</v>
      </c>
      <c r="M107" s="702" t="s">
        <v>107</v>
      </c>
      <c r="N107" s="702" t="s">
        <v>104</v>
      </c>
      <c r="O107" s="702" t="s">
        <v>105</v>
      </c>
      <c r="P107" s="702" t="s">
        <v>156</v>
      </c>
      <c r="Q107" s="702" t="s">
        <v>112</v>
      </c>
      <c r="R107" s="702" t="s">
        <v>113</v>
      </c>
      <c r="S107" s="704" t="s">
        <v>176</v>
      </c>
    </row>
    <row r="108" spans="1:19" hidden="1">
      <c r="A108" s="695">
        <v>43293</v>
      </c>
      <c r="B108" s="696">
        <v>43282</v>
      </c>
      <c r="C108" s="697" t="s">
        <v>106</v>
      </c>
      <c r="D108" s="697" t="s">
        <v>268</v>
      </c>
      <c r="E108" s="697" t="s">
        <v>178</v>
      </c>
      <c r="F108" s="697" t="s">
        <v>273</v>
      </c>
      <c r="G108" s="697" t="s">
        <v>270</v>
      </c>
      <c r="H108" s="698">
        <v>10</v>
      </c>
      <c r="I108" s="697" t="s">
        <v>175</v>
      </c>
      <c r="J108" s="697" t="s">
        <v>101</v>
      </c>
      <c r="K108" s="697" t="s">
        <v>102</v>
      </c>
      <c r="L108" s="697" t="s">
        <v>103</v>
      </c>
      <c r="M108" s="697" t="s">
        <v>107</v>
      </c>
      <c r="N108" s="697" t="s">
        <v>104</v>
      </c>
      <c r="O108" s="697" t="s">
        <v>105</v>
      </c>
      <c r="P108" s="697" t="s">
        <v>156</v>
      </c>
      <c r="Q108" s="697" t="s">
        <v>112</v>
      </c>
      <c r="R108" s="697" t="s">
        <v>113</v>
      </c>
      <c r="S108" s="699" t="s">
        <v>176</v>
      </c>
    </row>
    <row r="109" spans="1:19" hidden="1">
      <c r="A109" s="700">
        <v>43329</v>
      </c>
      <c r="B109" s="701">
        <v>43317</v>
      </c>
      <c r="C109" s="702" t="s">
        <v>106</v>
      </c>
      <c r="D109" s="702" t="s">
        <v>371</v>
      </c>
      <c r="E109" s="702" t="s">
        <v>178</v>
      </c>
      <c r="F109" s="702" t="s">
        <v>372</v>
      </c>
      <c r="G109" s="702" t="s">
        <v>373</v>
      </c>
      <c r="H109" s="703">
        <v>12.5</v>
      </c>
      <c r="I109" s="702" t="s">
        <v>175</v>
      </c>
      <c r="J109" s="702" t="s">
        <v>110</v>
      </c>
      <c r="K109" s="702" t="s">
        <v>102</v>
      </c>
      <c r="L109" s="702" t="s">
        <v>103</v>
      </c>
      <c r="M109" s="702" t="s">
        <v>107</v>
      </c>
      <c r="N109" s="702" t="s">
        <v>104</v>
      </c>
      <c r="O109" s="702" t="s">
        <v>105</v>
      </c>
      <c r="P109" s="702" t="s">
        <v>156</v>
      </c>
      <c r="Q109" s="702" t="s">
        <v>112</v>
      </c>
      <c r="R109" s="702" t="s">
        <v>113</v>
      </c>
      <c r="S109" s="704" t="s">
        <v>176</v>
      </c>
    </row>
    <row r="110" spans="1:19" hidden="1">
      <c r="A110" s="695">
        <v>43329</v>
      </c>
      <c r="B110" s="696">
        <v>43317</v>
      </c>
      <c r="C110" s="697" t="s">
        <v>106</v>
      </c>
      <c r="D110" s="697" t="s">
        <v>371</v>
      </c>
      <c r="E110" s="697" t="s">
        <v>178</v>
      </c>
      <c r="F110" s="697" t="s">
        <v>374</v>
      </c>
      <c r="G110" s="697" t="s">
        <v>373</v>
      </c>
      <c r="H110" s="698">
        <v>301.35000000000002</v>
      </c>
      <c r="I110" s="697" t="s">
        <v>175</v>
      </c>
      <c r="J110" s="697" t="s">
        <v>110</v>
      </c>
      <c r="K110" s="697" t="s">
        <v>102</v>
      </c>
      <c r="L110" s="697" t="s">
        <v>103</v>
      </c>
      <c r="M110" s="697" t="s">
        <v>107</v>
      </c>
      <c r="N110" s="697" t="s">
        <v>104</v>
      </c>
      <c r="O110" s="697" t="s">
        <v>105</v>
      </c>
      <c r="P110" s="697" t="s">
        <v>156</v>
      </c>
      <c r="Q110" s="697" t="s">
        <v>112</v>
      </c>
      <c r="R110" s="697" t="s">
        <v>113</v>
      </c>
      <c r="S110" s="699" t="s">
        <v>176</v>
      </c>
    </row>
    <row r="111" spans="1:19" hidden="1">
      <c r="A111" s="700">
        <v>43329</v>
      </c>
      <c r="B111" s="701">
        <v>43317</v>
      </c>
      <c r="C111" s="702" t="s">
        <v>106</v>
      </c>
      <c r="D111" s="702" t="s">
        <v>371</v>
      </c>
      <c r="E111" s="702" t="s">
        <v>178</v>
      </c>
      <c r="F111" s="702" t="s">
        <v>375</v>
      </c>
      <c r="G111" s="702" t="s">
        <v>373</v>
      </c>
      <c r="H111" s="703">
        <v>6.25</v>
      </c>
      <c r="I111" s="702" t="s">
        <v>175</v>
      </c>
      <c r="J111" s="702" t="s">
        <v>110</v>
      </c>
      <c r="K111" s="702" t="s">
        <v>102</v>
      </c>
      <c r="L111" s="702" t="s">
        <v>103</v>
      </c>
      <c r="M111" s="702" t="s">
        <v>107</v>
      </c>
      <c r="N111" s="702" t="s">
        <v>104</v>
      </c>
      <c r="O111" s="702" t="s">
        <v>105</v>
      </c>
      <c r="P111" s="702" t="s">
        <v>156</v>
      </c>
      <c r="Q111" s="702" t="s">
        <v>112</v>
      </c>
      <c r="R111" s="702" t="s">
        <v>113</v>
      </c>
      <c r="S111" s="704" t="s">
        <v>176</v>
      </c>
    </row>
    <row r="112" spans="1:19" hidden="1">
      <c r="A112" s="695">
        <v>43329</v>
      </c>
      <c r="B112" s="696">
        <v>43317</v>
      </c>
      <c r="C112" s="697" t="s">
        <v>106</v>
      </c>
      <c r="D112" s="697" t="s">
        <v>371</v>
      </c>
      <c r="E112" s="697" t="s">
        <v>178</v>
      </c>
      <c r="F112" s="697" t="s">
        <v>376</v>
      </c>
      <c r="G112" s="697" t="s">
        <v>373</v>
      </c>
      <c r="H112" s="698">
        <v>115.61</v>
      </c>
      <c r="I112" s="697" t="s">
        <v>175</v>
      </c>
      <c r="J112" s="697" t="s">
        <v>110</v>
      </c>
      <c r="K112" s="697" t="s">
        <v>102</v>
      </c>
      <c r="L112" s="697" t="s">
        <v>103</v>
      </c>
      <c r="M112" s="697" t="s">
        <v>107</v>
      </c>
      <c r="N112" s="697" t="s">
        <v>104</v>
      </c>
      <c r="O112" s="697" t="s">
        <v>105</v>
      </c>
      <c r="P112" s="697" t="s">
        <v>156</v>
      </c>
      <c r="Q112" s="697" t="s">
        <v>112</v>
      </c>
      <c r="R112" s="697" t="s">
        <v>113</v>
      </c>
      <c r="S112" s="699" t="s">
        <v>176</v>
      </c>
    </row>
    <row r="113" spans="1:19" hidden="1">
      <c r="A113" s="700">
        <v>43329</v>
      </c>
      <c r="B113" s="701">
        <v>43317</v>
      </c>
      <c r="C113" s="702" t="s">
        <v>106</v>
      </c>
      <c r="D113" s="702" t="s">
        <v>371</v>
      </c>
      <c r="E113" s="702" t="s">
        <v>178</v>
      </c>
      <c r="F113" s="702" t="s">
        <v>376</v>
      </c>
      <c r="G113" s="702" t="s">
        <v>373</v>
      </c>
      <c r="H113" s="703">
        <v>41.74</v>
      </c>
      <c r="I113" s="702" t="s">
        <v>175</v>
      </c>
      <c r="J113" s="702" t="s">
        <v>110</v>
      </c>
      <c r="K113" s="702" t="s">
        <v>102</v>
      </c>
      <c r="L113" s="702" t="s">
        <v>103</v>
      </c>
      <c r="M113" s="702" t="s">
        <v>107</v>
      </c>
      <c r="N113" s="702" t="s">
        <v>104</v>
      </c>
      <c r="O113" s="702" t="s">
        <v>105</v>
      </c>
      <c r="P113" s="702" t="s">
        <v>156</v>
      </c>
      <c r="Q113" s="702" t="s">
        <v>112</v>
      </c>
      <c r="R113" s="702" t="s">
        <v>113</v>
      </c>
      <c r="S113" s="704" t="s">
        <v>176</v>
      </c>
    </row>
    <row r="114" spans="1:19" hidden="1">
      <c r="A114" s="695">
        <v>43341</v>
      </c>
      <c r="B114" s="696">
        <v>43331</v>
      </c>
      <c r="C114" s="697" t="s">
        <v>106</v>
      </c>
      <c r="D114" s="697" t="s">
        <v>383</v>
      </c>
      <c r="E114" s="697" t="s">
        <v>178</v>
      </c>
      <c r="F114" s="697" t="s">
        <v>384</v>
      </c>
      <c r="G114" s="697" t="s">
        <v>385</v>
      </c>
      <c r="H114" s="698">
        <v>12.5</v>
      </c>
      <c r="I114" s="697" t="s">
        <v>175</v>
      </c>
      <c r="J114" s="697" t="s">
        <v>110</v>
      </c>
      <c r="K114" s="697" t="s">
        <v>102</v>
      </c>
      <c r="L114" s="697" t="s">
        <v>103</v>
      </c>
      <c r="M114" s="697" t="s">
        <v>107</v>
      </c>
      <c r="N114" s="697" t="s">
        <v>104</v>
      </c>
      <c r="O114" s="697" t="s">
        <v>105</v>
      </c>
      <c r="P114" s="697" t="s">
        <v>156</v>
      </c>
      <c r="Q114" s="697" t="s">
        <v>112</v>
      </c>
      <c r="R114" s="697" t="s">
        <v>113</v>
      </c>
      <c r="S114" s="699" t="s">
        <v>176</v>
      </c>
    </row>
    <row r="115" spans="1:19" hidden="1">
      <c r="A115" s="700">
        <v>43341</v>
      </c>
      <c r="B115" s="701">
        <v>43331</v>
      </c>
      <c r="C115" s="702" t="s">
        <v>106</v>
      </c>
      <c r="D115" s="702" t="s">
        <v>383</v>
      </c>
      <c r="E115" s="702" t="s">
        <v>178</v>
      </c>
      <c r="F115" s="702" t="s">
        <v>386</v>
      </c>
      <c r="G115" s="702" t="s">
        <v>385</v>
      </c>
      <c r="H115" s="703">
        <v>93.04</v>
      </c>
      <c r="I115" s="702" t="s">
        <v>175</v>
      </c>
      <c r="J115" s="702" t="s">
        <v>110</v>
      </c>
      <c r="K115" s="702" t="s">
        <v>102</v>
      </c>
      <c r="L115" s="702" t="s">
        <v>103</v>
      </c>
      <c r="M115" s="702" t="s">
        <v>107</v>
      </c>
      <c r="N115" s="702" t="s">
        <v>104</v>
      </c>
      <c r="O115" s="702" t="s">
        <v>105</v>
      </c>
      <c r="P115" s="702" t="s">
        <v>156</v>
      </c>
      <c r="Q115" s="702" t="s">
        <v>112</v>
      </c>
      <c r="R115" s="702" t="s">
        <v>113</v>
      </c>
      <c r="S115" s="704" t="s">
        <v>176</v>
      </c>
    </row>
    <row r="116" spans="1:19" hidden="1">
      <c r="A116" s="695">
        <v>43341</v>
      </c>
      <c r="B116" s="696">
        <v>43331</v>
      </c>
      <c r="C116" s="697" t="s">
        <v>106</v>
      </c>
      <c r="D116" s="697" t="s">
        <v>383</v>
      </c>
      <c r="E116" s="697" t="s">
        <v>178</v>
      </c>
      <c r="F116" s="697" t="s">
        <v>386</v>
      </c>
      <c r="G116" s="697" t="s">
        <v>385</v>
      </c>
      <c r="H116" s="698">
        <v>185.56</v>
      </c>
      <c r="I116" s="697" t="s">
        <v>175</v>
      </c>
      <c r="J116" s="697" t="s">
        <v>110</v>
      </c>
      <c r="K116" s="697" t="s">
        <v>102</v>
      </c>
      <c r="L116" s="697" t="s">
        <v>103</v>
      </c>
      <c r="M116" s="697" t="s">
        <v>107</v>
      </c>
      <c r="N116" s="697" t="s">
        <v>104</v>
      </c>
      <c r="O116" s="697" t="s">
        <v>105</v>
      </c>
      <c r="P116" s="697" t="s">
        <v>156</v>
      </c>
      <c r="Q116" s="697" t="s">
        <v>112</v>
      </c>
      <c r="R116" s="697" t="s">
        <v>113</v>
      </c>
      <c r="S116" s="699" t="s">
        <v>176</v>
      </c>
    </row>
    <row r="117" spans="1:19" hidden="1">
      <c r="A117" s="700">
        <v>43342</v>
      </c>
      <c r="B117" s="701">
        <v>43342</v>
      </c>
      <c r="C117" s="702" t="s">
        <v>106</v>
      </c>
      <c r="D117" s="702" t="s">
        <v>387</v>
      </c>
      <c r="E117" s="702" t="s">
        <v>178</v>
      </c>
      <c r="F117" s="702" t="s">
        <v>391</v>
      </c>
      <c r="G117" s="702" t="s">
        <v>389</v>
      </c>
      <c r="H117" s="703">
        <v>460.87</v>
      </c>
      <c r="I117" s="702" t="s">
        <v>175</v>
      </c>
      <c r="J117" s="702" t="s">
        <v>101</v>
      </c>
      <c r="K117" s="702" t="s">
        <v>102</v>
      </c>
      <c r="L117" s="702" t="s">
        <v>103</v>
      </c>
      <c r="M117" s="702" t="s">
        <v>107</v>
      </c>
      <c r="N117" s="702" t="s">
        <v>104</v>
      </c>
      <c r="O117" s="702" t="s">
        <v>105</v>
      </c>
      <c r="P117" s="702" t="s">
        <v>156</v>
      </c>
      <c r="Q117" s="702" t="s">
        <v>108</v>
      </c>
      <c r="R117" s="702" t="s">
        <v>90</v>
      </c>
      <c r="S117" s="704" t="s">
        <v>176</v>
      </c>
    </row>
    <row r="118" spans="1:19" hidden="1">
      <c r="A118" s="695">
        <v>43343</v>
      </c>
      <c r="B118" s="696">
        <v>43343</v>
      </c>
      <c r="C118" s="697" t="s">
        <v>156</v>
      </c>
      <c r="D118" s="697" t="s">
        <v>177</v>
      </c>
      <c r="E118" s="697" t="s">
        <v>178</v>
      </c>
      <c r="F118" s="697" t="s">
        <v>179</v>
      </c>
      <c r="G118" s="697" t="s">
        <v>156</v>
      </c>
      <c r="H118" s="698">
        <v>533.39</v>
      </c>
      <c r="I118" s="697" t="s">
        <v>175</v>
      </c>
      <c r="J118" s="697" t="s">
        <v>101</v>
      </c>
      <c r="K118" s="697" t="s">
        <v>102</v>
      </c>
      <c r="L118" s="697" t="s">
        <v>156</v>
      </c>
      <c r="M118" s="697" t="s">
        <v>156</v>
      </c>
      <c r="N118" s="697" t="s">
        <v>156</v>
      </c>
      <c r="O118" s="697" t="s">
        <v>105</v>
      </c>
      <c r="P118" s="697" t="s">
        <v>156</v>
      </c>
      <c r="Q118" s="697" t="s">
        <v>112</v>
      </c>
      <c r="R118" s="697" t="s">
        <v>113</v>
      </c>
      <c r="S118" s="699" t="s">
        <v>176</v>
      </c>
    </row>
    <row r="119" spans="1:19" hidden="1">
      <c r="A119" s="700">
        <v>43344</v>
      </c>
      <c r="B119" s="701">
        <v>43344</v>
      </c>
      <c r="C119" s="702" t="s">
        <v>156</v>
      </c>
      <c r="D119" s="702" t="s">
        <v>177</v>
      </c>
      <c r="E119" s="702" t="s">
        <v>178</v>
      </c>
      <c r="F119" s="702" t="s">
        <v>179</v>
      </c>
      <c r="G119" s="702" t="s">
        <v>156</v>
      </c>
      <c r="H119" s="703">
        <v>-533.39</v>
      </c>
      <c r="I119" s="702" t="s">
        <v>175</v>
      </c>
      <c r="J119" s="702" t="s">
        <v>101</v>
      </c>
      <c r="K119" s="702" t="s">
        <v>102</v>
      </c>
      <c r="L119" s="702" t="s">
        <v>156</v>
      </c>
      <c r="M119" s="702" t="s">
        <v>156</v>
      </c>
      <c r="N119" s="702" t="s">
        <v>156</v>
      </c>
      <c r="O119" s="702" t="s">
        <v>105</v>
      </c>
      <c r="P119" s="702" t="s">
        <v>156</v>
      </c>
      <c r="Q119" s="702" t="s">
        <v>112</v>
      </c>
      <c r="R119" s="702" t="s">
        <v>113</v>
      </c>
      <c r="S119" s="704" t="s">
        <v>176</v>
      </c>
    </row>
    <row r="120" spans="1:19" hidden="1">
      <c r="A120" s="695">
        <v>43349</v>
      </c>
      <c r="B120" s="696">
        <v>43338</v>
      </c>
      <c r="C120" s="697" t="s">
        <v>106</v>
      </c>
      <c r="D120" s="697" t="s">
        <v>397</v>
      </c>
      <c r="E120" s="697" t="s">
        <v>178</v>
      </c>
      <c r="F120" s="697" t="s">
        <v>179</v>
      </c>
      <c r="G120" s="697" t="s">
        <v>398</v>
      </c>
      <c r="H120" s="698">
        <v>520.89</v>
      </c>
      <c r="I120" s="697" t="s">
        <v>175</v>
      </c>
      <c r="J120" s="697" t="s">
        <v>110</v>
      </c>
      <c r="K120" s="697" t="s">
        <v>102</v>
      </c>
      <c r="L120" s="697" t="s">
        <v>103</v>
      </c>
      <c r="M120" s="697" t="s">
        <v>107</v>
      </c>
      <c r="N120" s="697" t="s">
        <v>104</v>
      </c>
      <c r="O120" s="697" t="s">
        <v>105</v>
      </c>
      <c r="P120" s="697" t="s">
        <v>156</v>
      </c>
      <c r="Q120" s="697" t="s">
        <v>112</v>
      </c>
      <c r="R120" s="697" t="s">
        <v>113</v>
      </c>
      <c r="S120" s="699" t="s">
        <v>176</v>
      </c>
    </row>
    <row r="121" spans="1:19" hidden="1">
      <c r="A121" s="700">
        <v>43349</v>
      </c>
      <c r="B121" s="701">
        <v>43338</v>
      </c>
      <c r="C121" s="702" t="s">
        <v>106</v>
      </c>
      <c r="D121" s="702" t="s">
        <v>397</v>
      </c>
      <c r="E121" s="702" t="s">
        <v>178</v>
      </c>
      <c r="F121" s="702" t="s">
        <v>399</v>
      </c>
      <c r="G121" s="702" t="s">
        <v>398</v>
      </c>
      <c r="H121" s="703">
        <v>12.5</v>
      </c>
      <c r="I121" s="702" t="s">
        <v>175</v>
      </c>
      <c r="J121" s="702" t="s">
        <v>110</v>
      </c>
      <c r="K121" s="702" t="s">
        <v>102</v>
      </c>
      <c r="L121" s="702" t="s">
        <v>103</v>
      </c>
      <c r="M121" s="702" t="s">
        <v>107</v>
      </c>
      <c r="N121" s="702" t="s">
        <v>104</v>
      </c>
      <c r="O121" s="702" t="s">
        <v>105</v>
      </c>
      <c r="P121" s="702" t="s">
        <v>156</v>
      </c>
      <c r="Q121" s="702" t="s">
        <v>112</v>
      </c>
      <c r="R121" s="702" t="s">
        <v>113</v>
      </c>
      <c r="S121" s="704" t="s">
        <v>176</v>
      </c>
    </row>
    <row r="122" spans="1:19" hidden="1">
      <c r="A122" s="695">
        <v>43356</v>
      </c>
      <c r="B122" s="696">
        <v>43345</v>
      </c>
      <c r="C122" s="697" t="s">
        <v>106</v>
      </c>
      <c r="D122" s="697" t="s">
        <v>422</v>
      </c>
      <c r="E122" s="697" t="s">
        <v>178</v>
      </c>
      <c r="F122" s="697" t="s">
        <v>428</v>
      </c>
      <c r="G122" s="697" t="s">
        <v>424</v>
      </c>
      <c r="H122" s="698">
        <v>12.5</v>
      </c>
      <c r="I122" s="697" t="s">
        <v>175</v>
      </c>
      <c r="J122" s="697" t="s">
        <v>110</v>
      </c>
      <c r="K122" s="697" t="s">
        <v>102</v>
      </c>
      <c r="L122" s="697" t="s">
        <v>103</v>
      </c>
      <c r="M122" s="697" t="s">
        <v>107</v>
      </c>
      <c r="N122" s="697" t="s">
        <v>104</v>
      </c>
      <c r="O122" s="697" t="s">
        <v>105</v>
      </c>
      <c r="P122" s="697" t="s">
        <v>156</v>
      </c>
      <c r="Q122" s="697" t="s">
        <v>112</v>
      </c>
      <c r="R122" s="697" t="s">
        <v>113</v>
      </c>
      <c r="S122" s="699" t="s">
        <v>176</v>
      </c>
    </row>
    <row r="123" spans="1:19" hidden="1">
      <c r="A123" s="700">
        <v>43356</v>
      </c>
      <c r="B123" s="701">
        <v>43345</v>
      </c>
      <c r="C123" s="702" t="s">
        <v>106</v>
      </c>
      <c r="D123" s="702" t="s">
        <v>422</v>
      </c>
      <c r="E123" s="702" t="s">
        <v>178</v>
      </c>
      <c r="F123" s="702" t="s">
        <v>429</v>
      </c>
      <c r="G123" s="702" t="s">
        <v>424</v>
      </c>
      <c r="H123" s="703">
        <v>414.25</v>
      </c>
      <c r="I123" s="702" t="s">
        <v>175</v>
      </c>
      <c r="J123" s="702" t="s">
        <v>110</v>
      </c>
      <c r="K123" s="702" t="s">
        <v>102</v>
      </c>
      <c r="L123" s="702" t="s">
        <v>103</v>
      </c>
      <c r="M123" s="702" t="s">
        <v>107</v>
      </c>
      <c r="N123" s="702" t="s">
        <v>104</v>
      </c>
      <c r="O123" s="702" t="s">
        <v>105</v>
      </c>
      <c r="P123" s="702" t="s">
        <v>156</v>
      </c>
      <c r="Q123" s="702" t="s">
        <v>112</v>
      </c>
      <c r="R123" s="702" t="s">
        <v>113</v>
      </c>
      <c r="S123" s="704" t="s">
        <v>176</v>
      </c>
    </row>
    <row r="124" spans="1:19" hidden="1">
      <c r="A124" s="695">
        <v>43364</v>
      </c>
      <c r="B124" s="696">
        <v>43352</v>
      </c>
      <c r="C124" s="697" t="s">
        <v>106</v>
      </c>
      <c r="D124" s="697" t="s">
        <v>444</v>
      </c>
      <c r="E124" s="697" t="s">
        <v>178</v>
      </c>
      <c r="F124" s="697" t="s">
        <v>445</v>
      </c>
      <c r="G124" s="697" t="s">
        <v>446</v>
      </c>
      <c r="H124" s="698">
        <v>25.2</v>
      </c>
      <c r="I124" s="697" t="s">
        <v>175</v>
      </c>
      <c r="J124" s="697" t="s">
        <v>251</v>
      </c>
      <c r="K124" s="697" t="s">
        <v>102</v>
      </c>
      <c r="L124" s="697" t="s">
        <v>103</v>
      </c>
      <c r="M124" s="697" t="s">
        <v>107</v>
      </c>
      <c r="N124" s="697" t="s">
        <v>104</v>
      </c>
      <c r="O124" s="697" t="s">
        <v>105</v>
      </c>
      <c r="P124" s="697" t="s">
        <v>156</v>
      </c>
      <c r="Q124" s="697" t="s">
        <v>112</v>
      </c>
      <c r="R124" s="697" t="s">
        <v>113</v>
      </c>
      <c r="S124" s="699" t="s">
        <v>176</v>
      </c>
    </row>
    <row r="125" spans="1:19" hidden="1">
      <c r="A125" s="700">
        <v>43364</v>
      </c>
      <c r="B125" s="701">
        <v>43352</v>
      </c>
      <c r="C125" s="702" t="s">
        <v>106</v>
      </c>
      <c r="D125" s="702" t="s">
        <v>444</v>
      </c>
      <c r="E125" s="702" t="s">
        <v>178</v>
      </c>
      <c r="F125" s="702" t="s">
        <v>447</v>
      </c>
      <c r="G125" s="702" t="s">
        <v>446</v>
      </c>
      <c r="H125" s="703">
        <v>403.17</v>
      </c>
      <c r="I125" s="702" t="s">
        <v>175</v>
      </c>
      <c r="J125" s="702" t="s">
        <v>251</v>
      </c>
      <c r="K125" s="702" t="s">
        <v>102</v>
      </c>
      <c r="L125" s="702" t="s">
        <v>103</v>
      </c>
      <c r="M125" s="702" t="s">
        <v>107</v>
      </c>
      <c r="N125" s="702" t="s">
        <v>104</v>
      </c>
      <c r="O125" s="702" t="s">
        <v>105</v>
      </c>
      <c r="P125" s="702" t="s">
        <v>156</v>
      </c>
      <c r="Q125" s="702" t="s">
        <v>112</v>
      </c>
      <c r="R125" s="702" t="s">
        <v>113</v>
      </c>
      <c r="S125" s="704" t="s">
        <v>176</v>
      </c>
    </row>
    <row r="126" spans="1:19" hidden="1">
      <c r="A126" s="695">
        <v>43364</v>
      </c>
      <c r="B126" s="696">
        <v>43352</v>
      </c>
      <c r="C126" s="697" t="s">
        <v>106</v>
      </c>
      <c r="D126" s="697" t="s">
        <v>444</v>
      </c>
      <c r="E126" s="697" t="s">
        <v>178</v>
      </c>
      <c r="F126" s="697" t="s">
        <v>448</v>
      </c>
      <c r="G126" s="697" t="s">
        <v>446</v>
      </c>
      <c r="H126" s="698">
        <v>25.2</v>
      </c>
      <c r="I126" s="697" t="s">
        <v>175</v>
      </c>
      <c r="J126" s="697" t="s">
        <v>251</v>
      </c>
      <c r="K126" s="697" t="s">
        <v>102</v>
      </c>
      <c r="L126" s="697" t="s">
        <v>103</v>
      </c>
      <c r="M126" s="697" t="s">
        <v>107</v>
      </c>
      <c r="N126" s="697" t="s">
        <v>104</v>
      </c>
      <c r="O126" s="697" t="s">
        <v>105</v>
      </c>
      <c r="P126" s="697" t="s">
        <v>156</v>
      </c>
      <c r="Q126" s="697" t="s">
        <v>112</v>
      </c>
      <c r="R126" s="697" t="s">
        <v>113</v>
      </c>
      <c r="S126" s="699" t="s">
        <v>176</v>
      </c>
    </row>
    <row r="127" spans="1:19" hidden="1">
      <c r="A127" s="700">
        <v>43364</v>
      </c>
      <c r="B127" s="701">
        <v>43352</v>
      </c>
      <c r="C127" s="702" t="s">
        <v>106</v>
      </c>
      <c r="D127" s="702" t="s">
        <v>444</v>
      </c>
      <c r="E127" s="702" t="s">
        <v>178</v>
      </c>
      <c r="F127" s="702" t="s">
        <v>449</v>
      </c>
      <c r="G127" s="702" t="s">
        <v>446</v>
      </c>
      <c r="H127" s="703">
        <v>403.17</v>
      </c>
      <c r="I127" s="702" t="s">
        <v>175</v>
      </c>
      <c r="J127" s="702" t="s">
        <v>251</v>
      </c>
      <c r="K127" s="702" t="s">
        <v>102</v>
      </c>
      <c r="L127" s="702" t="s">
        <v>103</v>
      </c>
      <c r="M127" s="702" t="s">
        <v>107</v>
      </c>
      <c r="N127" s="702" t="s">
        <v>104</v>
      </c>
      <c r="O127" s="702" t="s">
        <v>105</v>
      </c>
      <c r="P127" s="702" t="s">
        <v>156</v>
      </c>
      <c r="Q127" s="702" t="s">
        <v>112</v>
      </c>
      <c r="R127" s="702" t="s">
        <v>113</v>
      </c>
      <c r="S127" s="704" t="s">
        <v>176</v>
      </c>
    </row>
    <row r="128" spans="1:19" hidden="1">
      <c r="A128" s="695">
        <v>43364</v>
      </c>
      <c r="B128" s="696">
        <v>43352</v>
      </c>
      <c r="C128" s="697" t="s">
        <v>106</v>
      </c>
      <c r="D128" s="697" t="s">
        <v>444</v>
      </c>
      <c r="E128" s="697" t="s">
        <v>178</v>
      </c>
      <c r="F128" s="697" t="s">
        <v>450</v>
      </c>
      <c r="G128" s="697" t="s">
        <v>446</v>
      </c>
      <c r="H128" s="698">
        <v>12.5</v>
      </c>
      <c r="I128" s="697" t="s">
        <v>175</v>
      </c>
      <c r="J128" s="697" t="s">
        <v>110</v>
      </c>
      <c r="K128" s="697" t="s">
        <v>102</v>
      </c>
      <c r="L128" s="697" t="s">
        <v>103</v>
      </c>
      <c r="M128" s="697" t="s">
        <v>107</v>
      </c>
      <c r="N128" s="697" t="s">
        <v>104</v>
      </c>
      <c r="O128" s="697" t="s">
        <v>105</v>
      </c>
      <c r="P128" s="697" t="s">
        <v>156</v>
      </c>
      <c r="Q128" s="697" t="s">
        <v>112</v>
      </c>
      <c r="R128" s="697" t="s">
        <v>113</v>
      </c>
      <c r="S128" s="699" t="s">
        <v>176</v>
      </c>
    </row>
    <row r="129" spans="1:19" hidden="1">
      <c r="A129" s="700">
        <v>43364</v>
      </c>
      <c r="B129" s="701">
        <v>43352</v>
      </c>
      <c r="C129" s="702" t="s">
        <v>106</v>
      </c>
      <c r="D129" s="702" t="s">
        <v>444</v>
      </c>
      <c r="E129" s="702" t="s">
        <v>178</v>
      </c>
      <c r="F129" s="702" t="s">
        <v>451</v>
      </c>
      <c r="G129" s="702" t="s">
        <v>446</v>
      </c>
      <c r="H129" s="703">
        <v>164.42</v>
      </c>
      <c r="I129" s="702" t="s">
        <v>175</v>
      </c>
      <c r="J129" s="702" t="s">
        <v>110</v>
      </c>
      <c r="K129" s="702" t="s">
        <v>102</v>
      </c>
      <c r="L129" s="702" t="s">
        <v>103</v>
      </c>
      <c r="M129" s="702" t="s">
        <v>107</v>
      </c>
      <c r="N129" s="702" t="s">
        <v>104</v>
      </c>
      <c r="O129" s="702" t="s">
        <v>105</v>
      </c>
      <c r="P129" s="702" t="s">
        <v>156</v>
      </c>
      <c r="Q129" s="702" t="s">
        <v>112</v>
      </c>
      <c r="R129" s="702" t="s">
        <v>113</v>
      </c>
      <c r="S129" s="704" t="s">
        <v>176</v>
      </c>
    </row>
    <row r="130" spans="1:19" hidden="1">
      <c r="A130" s="695">
        <v>43364</v>
      </c>
      <c r="B130" s="696">
        <v>43352</v>
      </c>
      <c r="C130" s="697" t="s">
        <v>106</v>
      </c>
      <c r="D130" s="697" t="s">
        <v>444</v>
      </c>
      <c r="E130" s="697" t="s">
        <v>178</v>
      </c>
      <c r="F130" s="697" t="s">
        <v>451</v>
      </c>
      <c r="G130" s="697" t="s">
        <v>446</v>
      </c>
      <c r="H130" s="698">
        <v>76.52</v>
      </c>
      <c r="I130" s="697" t="s">
        <v>175</v>
      </c>
      <c r="J130" s="697" t="s">
        <v>110</v>
      </c>
      <c r="K130" s="697" t="s">
        <v>102</v>
      </c>
      <c r="L130" s="697" t="s">
        <v>103</v>
      </c>
      <c r="M130" s="697" t="s">
        <v>107</v>
      </c>
      <c r="N130" s="697" t="s">
        <v>104</v>
      </c>
      <c r="O130" s="697" t="s">
        <v>105</v>
      </c>
      <c r="P130" s="697" t="s">
        <v>156</v>
      </c>
      <c r="Q130" s="697" t="s">
        <v>112</v>
      </c>
      <c r="R130" s="697" t="s">
        <v>113</v>
      </c>
      <c r="S130" s="699" t="s">
        <v>176</v>
      </c>
    </row>
    <row r="131" spans="1:19" hidden="1">
      <c r="A131" s="700">
        <v>43364</v>
      </c>
      <c r="B131" s="701">
        <v>43352</v>
      </c>
      <c r="C131" s="702" t="s">
        <v>106</v>
      </c>
      <c r="D131" s="702" t="s">
        <v>444</v>
      </c>
      <c r="E131" s="702" t="s">
        <v>178</v>
      </c>
      <c r="F131" s="702" t="s">
        <v>399</v>
      </c>
      <c r="G131" s="702" t="s">
        <v>446</v>
      </c>
      <c r="H131" s="703">
        <v>10</v>
      </c>
      <c r="I131" s="702" t="s">
        <v>175</v>
      </c>
      <c r="J131" s="702" t="s">
        <v>110</v>
      </c>
      <c r="K131" s="702" t="s">
        <v>102</v>
      </c>
      <c r="L131" s="702" t="s">
        <v>103</v>
      </c>
      <c r="M131" s="702" t="s">
        <v>107</v>
      </c>
      <c r="N131" s="702" t="s">
        <v>104</v>
      </c>
      <c r="O131" s="702" t="s">
        <v>105</v>
      </c>
      <c r="P131" s="702" t="s">
        <v>156</v>
      </c>
      <c r="Q131" s="702" t="s">
        <v>112</v>
      </c>
      <c r="R131" s="702" t="s">
        <v>113</v>
      </c>
      <c r="S131" s="704" t="s">
        <v>176</v>
      </c>
    </row>
    <row r="132" spans="1:19" hidden="1">
      <c r="A132" s="695">
        <v>43364</v>
      </c>
      <c r="B132" s="696">
        <v>43352</v>
      </c>
      <c r="C132" s="697" t="s">
        <v>106</v>
      </c>
      <c r="D132" s="697" t="s">
        <v>444</v>
      </c>
      <c r="E132" s="697" t="s">
        <v>178</v>
      </c>
      <c r="F132" s="697" t="s">
        <v>399</v>
      </c>
      <c r="G132" s="697" t="s">
        <v>446</v>
      </c>
      <c r="H132" s="698">
        <v>10</v>
      </c>
      <c r="I132" s="697" t="s">
        <v>175</v>
      </c>
      <c r="J132" s="697" t="s">
        <v>110</v>
      </c>
      <c r="K132" s="697" t="s">
        <v>102</v>
      </c>
      <c r="L132" s="697" t="s">
        <v>103</v>
      </c>
      <c r="M132" s="697" t="s">
        <v>107</v>
      </c>
      <c r="N132" s="697" t="s">
        <v>104</v>
      </c>
      <c r="O132" s="697" t="s">
        <v>105</v>
      </c>
      <c r="P132" s="697" t="s">
        <v>156</v>
      </c>
      <c r="Q132" s="697" t="s">
        <v>112</v>
      </c>
      <c r="R132" s="697" t="s">
        <v>113</v>
      </c>
      <c r="S132" s="699" t="s">
        <v>176</v>
      </c>
    </row>
    <row r="133" spans="1:19" hidden="1">
      <c r="A133" s="700">
        <v>43364</v>
      </c>
      <c r="B133" s="701">
        <v>43352</v>
      </c>
      <c r="C133" s="702" t="s">
        <v>106</v>
      </c>
      <c r="D133" s="702" t="s">
        <v>444</v>
      </c>
      <c r="E133" s="702" t="s">
        <v>178</v>
      </c>
      <c r="F133" s="702" t="s">
        <v>179</v>
      </c>
      <c r="G133" s="702" t="s">
        <v>446</v>
      </c>
      <c r="H133" s="703">
        <v>85.14</v>
      </c>
      <c r="I133" s="702" t="s">
        <v>175</v>
      </c>
      <c r="J133" s="702" t="s">
        <v>110</v>
      </c>
      <c r="K133" s="702" t="s">
        <v>102</v>
      </c>
      <c r="L133" s="702" t="s">
        <v>103</v>
      </c>
      <c r="M133" s="702" t="s">
        <v>107</v>
      </c>
      <c r="N133" s="702" t="s">
        <v>104</v>
      </c>
      <c r="O133" s="702" t="s">
        <v>105</v>
      </c>
      <c r="P133" s="702" t="s">
        <v>156</v>
      </c>
      <c r="Q133" s="702" t="s">
        <v>112</v>
      </c>
      <c r="R133" s="702" t="s">
        <v>113</v>
      </c>
      <c r="S133" s="704" t="s">
        <v>176</v>
      </c>
    </row>
    <row r="134" spans="1:19" hidden="1">
      <c r="A134" s="695">
        <v>43373</v>
      </c>
      <c r="B134" s="696">
        <v>43359</v>
      </c>
      <c r="C134" s="697" t="s">
        <v>106</v>
      </c>
      <c r="D134" s="697" t="s">
        <v>486</v>
      </c>
      <c r="E134" s="697" t="s">
        <v>178</v>
      </c>
      <c r="F134" s="697" t="s">
        <v>450</v>
      </c>
      <c r="G134" s="697" t="s">
        <v>487</v>
      </c>
      <c r="H134" s="698">
        <v>10</v>
      </c>
      <c r="I134" s="697" t="s">
        <v>175</v>
      </c>
      <c r="J134" s="697" t="s">
        <v>110</v>
      </c>
      <c r="K134" s="697" t="s">
        <v>102</v>
      </c>
      <c r="L134" s="697" t="s">
        <v>103</v>
      </c>
      <c r="M134" s="697" t="s">
        <v>107</v>
      </c>
      <c r="N134" s="697" t="s">
        <v>104</v>
      </c>
      <c r="O134" s="697" t="s">
        <v>105</v>
      </c>
      <c r="P134" s="697" t="s">
        <v>156</v>
      </c>
      <c r="Q134" s="697" t="s">
        <v>112</v>
      </c>
      <c r="R134" s="697" t="s">
        <v>113</v>
      </c>
      <c r="S134" s="699" t="s">
        <v>176</v>
      </c>
    </row>
    <row r="135" spans="1:19" hidden="1">
      <c r="A135" s="700">
        <v>43373</v>
      </c>
      <c r="B135" s="701">
        <v>43373</v>
      </c>
      <c r="C135" s="702" t="s">
        <v>106</v>
      </c>
      <c r="D135" s="702" t="s">
        <v>488</v>
      </c>
      <c r="E135" s="702" t="s">
        <v>178</v>
      </c>
      <c r="F135" s="702" t="s">
        <v>492</v>
      </c>
      <c r="G135" s="702" t="s">
        <v>490</v>
      </c>
      <c r="H135" s="703">
        <v>12.5</v>
      </c>
      <c r="I135" s="702" t="s">
        <v>175</v>
      </c>
      <c r="J135" s="702" t="s">
        <v>110</v>
      </c>
      <c r="K135" s="702" t="s">
        <v>102</v>
      </c>
      <c r="L135" s="702" t="s">
        <v>103</v>
      </c>
      <c r="M135" s="702" t="s">
        <v>107</v>
      </c>
      <c r="N135" s="702" t="s">
        <v>104</v>
      </c>
      <c r="O135" s="702" t="s">
        <v>105</v>
      </c>
      <c r="P135" s="702" t="s">
        <v>156</v>
      </c>
      <c r="Q135" s="702" t="s">
        <v>112</v>
      </c>
      <c r="R135" s="702" t="s">
        <v>113</v>
      </c>
      <c r="S135" s="704" t="s">
        <v>176</v>
      </c>
    </row>
    <row r="136" spans="1:19" hidden="1">
      <c r="A136" s="695">
        <v>43373</v>
      </c>
      <c r="B136" s="696">
        <v>43373</v>
      </c>
      <c r="C136" s="697" t="s">
        <v>106</v>
      </c>
      <c r="D136" s="697" t="s">
        <v>488</v>
      </c>
      <c r="E136" s="697" t="s">
        <v>178</v>
      </c>
      <c r="F136" s="697" t="s">
        <v>493</v>
      </c>
      <c r="G136" s="697" t="s">
        <v>490</v>
      </c>
      <c r="H136" s="698">
        <v>301.35000000000002</v>
      </c>
      <c r="I136" s="697" t="s">
        <v>175</v>
      </c>
      <c r="J136" s="697" t="s">
        <v>110</v>
      </c>
      <c r="K136" s="697" t="s">
        <v>102</v>
      </c>
      <c r="L136" s="697" t="s">
        <v>103</v>
      </c>
      <c r="M136" s="697" t="s">
        <v>107</v>
      </c>
      <c r="N136" s="697" t="s">
        <v>104</v>
      </c>
      <c r="O136" s="697" t="s">
        <v>105</v>
      </c>
      <c r="P136" s="697" t="s">
        <v>156</v>
      </c>
      <c r="Q136" s="697" t="s">
        <v>112</v>
      </c>
      <c r="R136" s="697" t="s">
        <v>113</v>
      </c>
      <c r="S136" s="699" t="s">
        <v>176</v>
      </c>
    </row>
    <row r="137" spans="1:19" hidden="1">
      <c r="A137" s="700">
        <v>43373</v>
      </c>
      <c r="B137" s="701">
        <v>43373</v>
      </c>
      <c r="C137" s="702" t="s">
        <v>106</v>
      </c>
      <c r="D137" s="702" t="s">
        <v>488</v>
      </c>
      <c r="E137" s="702" t="s">
        <v>178</v>
      </c>
      <c r="F137" s="702" t="s">
        <v>494</v>
      </c>
      <c r="G137" s="702" t="s">
        <v>490</v>
      </c>
      <c r="H137" s="703">
        <v>193.75</v>
      </c>
      <c r="I137" s="702" t="s">
        <v>175</v>
      </c>
      <c r="J137" s="702" t="s">
        <v>110</v>
      </c>
      <c r="K137" s="702" t="s">
        <v>102</v>
      </c>
      <c r="L137" s="702" t="s">
        <v>103</v>
      </c>
      <c r="M137" s="702" t="s">
        <v>107</v>
      </c>
      <c r="N137" s="702" t="s">
        <v>104</v>
      </c>
      <c r="O137" s="702" t="s">
        <v>105</v>
      </c>
      <c r="P137" s="702" t="s">
        <v>156</v>
      </c>
      <c r="Q137" s="702" t="s">
        <v>112</v>
      </c>
      <c r="R137" s="702" t="s">
        <v>113</v>
      </c>
      <c r="S137" s="704" t="s">
        <v>176</v>
      </c>
    </row>
    <row r="138" spans="1:19" hidden="1">
      <c r="A138" s="695">
        <v>43373</v>
      </c>
      <c r="B138" s="696">
        <v>43373</v>
      </c>
      <c r="C138" s="697" t="s">
        <v>106</v>
      </c>
      <c r="D138" s="697" t="s">
        <v>488</v>
      </c>
      <c r="E138" s="697" t="s">
        <v>178</v>
      </c>
      <c r="F138" s="697" t="s">
        <v>495</v>
      </c>
      <c r="G138" s="697" t="s">
        <v>490</v>
      </c>
      <c r="H138" s="698">
        <v>12.5</v>
      </c>
      <c r="I138" s="697" t="s">
        <v>175</v>
      </c>
      <c r="J138" s="697" t="s">
        <v>110</v>
      </c>
      <c r="K138" s="697" t="s">
        <v>102</v>
      </c>
      <c r="L138" s="697" t="s">
        <v>103</v>
      </c>
      <c r="M138" s="697" t="s">
        <v>107</v>
      </c>
      <c r="N138" s="697" t="s">
        <v>104</v>
      </c>
      <c r="O138" s="697" t="s">
        <v>105</v>
      </c>
      <c r="P138" s="697" t="s">
        <v>156</v>
      </c>
      <c r="Q138" s="697" t="s">
        <v>112</v>
      </c>
      <c r="R138" s="697" t="s">
        <v>113</v>
      </c>
      <c r="S138" s="699" t="s">
        <v>176</v>
      </c>
    </row>
    <row r="139" spans="1:19" hidden="1">
      <c r="A139" s="700">
        <v>43373</v>
      </c>
      <c r="B139" s="701">
        <v>43373</v>
      </c>
      <c r="C139" s="702" t="s">
        <v>106</v>
      </c>
      <c r="D139" s="702" t="s">
        <v>488</v>
      </c>
      <c r="E139" s="702" t="s">
        <v>178</v>
      </c>
      <c r="F139" s="702" t="s">
        <v>445</v>
      </c>
      <c r="G139" s="702" t="s">
        <v>490</v>
      </c>
      <c r="H139" s="703">
        <v>10</v>
      </c>
      <c r="I139" s="702" t="s">
        <v>175</v>
      </c>
      <c r="J139" s="702" t="s">
        <v>251</v>
      </c>
      <c r="K139" s="702" t="s">
        <v>102</v>
      </c>
      <c r="L139" s="702" t="s">
        <v>103</v>
      </c>
      <c r="M139" s="702" t="s">
        <v>107</v>
      </c>
      <c r="N139" s="702" t="s">
        <v>104</v>
      </c>
      <c r="O139" s="702" t="s">
        <v>105</v>
      </c>
      <c r="P139" s="702" t="s">
        <v>156</v>
      </c>
      <c r="Q139" s="702" t="s">
        <v>112</v>
      </c>
      <c r="R139" s="702" t="s">
        <v>113</v>
      </c>
      <c r="S139" s="704" t="s">
        <v>176</v>
      </c>
    </row>
    <row r="140" spans="1:19" hidden="1">
      <c r="A140" s="695">
        <v>43373</v>
      </c>
      <c r="B140" s="696">
        <v>43373</v>
      </c>
      <c r="C140" s="697" t="s">
        <v>106</v>
      </c>
      <c r="D140" s="697" t="s">
        <v>488</v>
      </c>
      <c r="E140" s="697" t="s">
        <v>178</v>
      </c>
      <c r="F140" s="697" t="s">
        <v>445</v>
      </c>
      <c r="G140" s="697" t="s">
        <v>490</v>
      </c>
      <c r="H140" s="698">
        <v>10</v>
      </c>
      <c r="I140" s="697" t="s">
        <v>175</v>
      </c>
      <c r="J140" s="697" t="s">
        <v>251</v>
      </c>
      <c r="K140" s="697" t="s">
        <v>102</v>
      </c>
      <c r="L140" s="697" t="s">
        <v>103</v>
      </c>
      <c r="M140" s="697" t="s">
        <v>107</v>
      </c>
      <c r="N140" s="697" t="s">
        <v>104</v>
      </c>
      <c r="O140" s="697" t="s">
        <v>105</v>
      </c>
      <c r="P140" s="697" t="s">
        <v>156</v>
      </c>
      <c r="Q140" s="697" t="s">
        <v>112</v>
      </c>
      <c r="R140" s="697" t="s">
        <v>113</v>
      </c>
      <c r="S140" s="699" t="s">
        <v>176</v>
      </c>
    </row>
    <row r="141" spans="1:19" hidden="1">
      <c r="A141" s="700">
        <v>43373</v>
      </c>
      <c r="B141" s="701">
        <v>43373</v>
      </c>
      <c r="C141" s="702" t="s">
        <v>106</v>
      </c>
      <c r="D141" s="702" t="s">
        <v>488</v>
      </c>
      <c r="E141" s="702" t="s">
        <v>178</v>
      </c>
      <c r="F141" s="702" t="s">
        <v>448</v>
      </c>
      <c r="G141" s="702" t="s">
        <v>490</v>
      </c>
      <c r="H141" s="703">
        <v>10</v>
      </c>
      <c r="I141" s="702" t="s">
        <v>175</v>
      </c>
      <c r="J141" s="702" t="s">
        <v>251</v>
      </c>
      <c r="K141" s="702" t="s">
        <v>102</v>
      </c>
      <c r="L141" s="702" t="s">
        <v>103</v>
      </c>
      <c r="M141" s="702" t="s">
        <v>107</v>
      </c>
      <c r="N141" s="702" t="s">
        <v>104</v>
      </c>
      <c r="O141" s="702" t="s">
        <v>105</v>
      </c>
      <c r="P141" s="702" t="s">
        <v>156</v>
      </c>
      <c r="Q141" s="702" t="s">
        <v>112</v>
      </c>
      <c r="R141" s="702" t="s">
        <v>113</v>
      </c>
      <c r="S141" s="704" t="s">
        <v>176</v>
      </c>
    </row>
    <row r="142" spans="1:19" hidden="1">
      <c r="A142" s="695">
        <v>43373</v>
      </c>
      <c r="B142" s="696">
        <v>43373</v>
      </c>
      <c r="C142" s="697" t="s">
        <v>106</v>
      </c>
      <c r="D142" s="697" t="s">
        <v>488</v>
      </c>
      <c r="E142" s="697" t="s">
        <v>178</v>
      </c>
      <c r="F142" s="697" t="s">
        <v>448</v>
      </c>
      <c r="G142" s="697" t="s">
        <v>490</v>
      </c>
      <c r="H142" s="698">
        <v>10</v>
      </c>
      <c r="I142" s="697" t="s">
        <v>175</v>
      </c>
      <c r="J142" s="697" t="s">
        <v>251</v>
      </c>
      <c r="K142" s="697" t="s">
        <v>102</v>
      </c>
      <c r="L142" s="697" t="s">
        <v>103</v>
      </c>
      <c r="M142" s="697" t="s">
        <v>107</v>
      </c>
      <c r="N142" s="697" t="s">
        <v>104</v>
      </c>
      <c r="O142" s="697" t="s">
        <v>105</v>
      </c>
      <c r="P142" s="697" t="s">
        <v>156</v>
      </c>
      <c r="Q142" s="697" t="s">
        <v>112</v>
      </c>
      <c r="R142" s="697" t="s">
        <v>113</v>
      </c>
      <c r="S142" s="699" t="s">
        <v>176</v>
      </c>
    </row>
    <row r="143" spans="1:19" hidden="1">
      <c r="A143" s="700">
        <v>43373</v>
      </c>
      <c r="B143" s="701">
        <v>43373</v>
      </c>
      <c r="C143" s="702" t="s">
        <v>106</v>
      </c>
      <c r="D143" s="702" t="s">
        <v>488</v>
      </c>
      <c r="E143" s="702" t="s">
        <v>178</v>
      </c>
      <c r="F143" s="702" t="s">
        <v>447</v>
      </c>
      <c r="G143" s="702" t="s">
        <v>490</v>
      </c>
      <c r="H143" s="703">
        <v>192.31</v>
      </c>
      <c r="I143" s="702" t="s">
        <v>175</v>
      </c>
      <c r="J143" s="702" t="s">
        <v>251</v>
      </c>
      <c r="K143" s="702" t="s">
        <v>102</v>
      </c>
      <c r="L143" s="702" t="s">
        <v>103</v>
      </c>
      <c r="M143" s="702" t="s">
        <v>107</v>
      </c>
      <c r="N143" s="702" t="s">
        <v>104</v>
      </c>
      <c r="O143" s="702" t="s">
        <v>105</v>
      </c>
      <c r="P143" s="702" t="s">
        <v>156</v>
      </c>
      <c r="Q143" s="702" t="s">
        <v>112</v>
      </c>
      <c r="R143" s="702" t="s">
        <v>113</v>
      </c>
      <c r="S143" s="704" t="s">
        <v>176</v>
      </c>
    </row>
    <row r="144" spans="1:19" hidden="1">
      <c r="A144" s="695">
        <v>43373</v>
      </c>
      <c r="B144" s="696">
        <v>43373</v>
      </c>
      <c r="C144" s="697" t="s">
        <v>106</v>
      </c>
      <c r="D144" s="697" t="s">
        <v>488</v>
      </c>
      <c r="E144" s="697" t="s">
        <v>178</v>
      </c>
      <c r="F144" s="697" t="s">
        <v>447</v>
      </c>
      <c r="G144" s="697" t="s">
        <v>490</v>
      </c>
      <c r="H144" s="698">
        <v>1.71</v>
      </c>
      <c r="I144" s="697" t="s">
        <v>175</v>
      </c>
      <c r="J144" s="697" t="s">
        <v>251</v>
      </c>
      <c r="K144" s="697" t="s">
        <v>102</v>
      </c>
      <c r="L144" s="697" t="s">
        <v>103</v>
      </c>
      <c r="M144" s="697" t="s">
        <v>107</v>
      </c>
      <c r="N144" s="697" t="s">
        <v>104</v>
      </c>
      <c r="O144" s="697" t="s">
        <v>105</v>
      </c>
      <c r="P144" s="697" t="s">
        <v>156</v>
      </c>
      <c r="Q144" s="697" t="s">
        <v>112</v>
      </c>
      <c r="R144" s="697" t="s">
        <v>113</v>
      </c>
      <c r="S144" s="699" t="s">
        <v>176</v>
      </c>
    </row>
    <row r="145" spans="1:19" hidden="1">
      <c r="A145" s="700">
        <v>43373</v>
      </c>
      <c r="B145" s="701">
        <v>43373</v>
      </c>
      <c r="C145" s="702" t="s">
        <v>106</v>
      </c>
      <c r="D145" s="702" t="s">
        <v>488</v>
      </c>
      <c r="E145" s="702" t="s">
        <v>178</v>
      </c>
      <c r="F145" s="702" t="s">
        <v>449</v>
      </c>
      <c r="G145" s="702" t="s">
        <v>490</v>
      </c>
      <c r="H145" s="703">
        <v>192.31</v>
      </c>
      <c r="I145" s="702" t="s">
        <v>175</v>
      </c>
      <c r="J145" s="702" t="s">
        <v>251</v>
      </c>
      <c r="K145" s="702" t="s">
        <v>102</v>
      </c>
      <c r="L145" s="702" t="s">
        <v>103</v>
      </c>
      <c r="M145" s="702" t="s">
        <v>107</v>
      </c>
      <c r="N145" s="702" t="s">
        <v>104</v>
      </c>
      <c r="O145" s="702" t="s">
        <v>105</v>
      </c>
      <c r="P145" s="702" t="s">
        <v>156</v>
      </c>
      <c r="Q145" s="702" t="s">
        <v>112</v>
      </c>
      <c r="R145" s="702" t="s">
        <v>113</v>
      </c>
      <c r="S145" s="704" t="s">
        <v>176</v>
      </c>
    </row>
    <row r="146" spans="1:19" hidden="1">
      <c r="A146" s="695">
        <v>43373</v>
      </c>
      <c r="B146" s="696">
        <v>43373</v>
      </c>
      <c r="C146" s="697" t="s">
        <v>106</v>
      </c>
      <c r="D146" s="697" t="s">
        <v>488</v>
      </c>
      <c r="E146" s="697" t="s">
        <v>178</v>
      </c>
      <c r="F146" s="697" t="s">
        <v>449</v>
      </c>
      <c r="G146" s="697" t="s">
        <v>490</v>
      </c>
      <c r="H146" s="698">
        <v>1.71</v>
      </c>
      <c r="I146" s="697" t="s">
        <v>175</v>
      </c>
      <c r="J146" s="697" t="s">
        <v>251</v>
      </c>
      <c r="K146" s="697" t="s">
        <v>102</v>
      </c>
      <c r="L146" s="697" t="s">
        <v>103</v>
      </c>
      <c r="M146" s="697" t="s">
        <v>107</v>
      </c>
      <c r="N146" s="697" t="s">
        <v>104</v>
      </c>
      <c r="O146" s="697" t="s">
        <v>105</v>
      </c>
      <c r="P146" s="697" t="s">
        <v>156</v>
      </c>
      <c r="Q146" s="697" t="s">
        <v>112</v>
      </c>
      <c r="R146" s="697" t="s">
        <v>113</v>
      </c>
      <c r="S146" s="699" t="s">
        <v>176</v>
      </c>
    </row>
    <row r="147" spans="1:19" hidden="1">
      <c r="A147" s="700">
        <v>43390</v>
      </c>
      <c r="B147" s="701">
        <v>43387</v>
      </c>
      <c r="C147" s="702" t="s">
        <v>106</v>
      </c>
      <c r="D147" s="702" t="s">
        <v>797</v>
      </c>
      <c r="E147" s="702" t="s">
        <v>178</v>
      </c>
      <c r="F147" s="702" t="s">
        <v>450</v>
      </c>
      <c r="G147" s="702" t="s">
        <v>798</v>
      </c>
      <c r="H147" s="703">
        <v>25</v>
      </c>
      <c r="I147" s="702" t="s">
        <v>175</v>
      </c>
      <c r="J147" s="702" t="s">
        <v>110</v>
      </c>
      <c r="K147" s="702" t="s">
        <v>102</v>
      </c>
      <c r="L147" s="702" t="s">
        <v>103</v>
      </c>
      <c r="M147" s="702" t="s">
        <v>107</v>
      </c>
      <c r="N147" s="702" t="s">
        <v>104</v>
      </c>
      <c r="O147" s="702" t="s">
        <v>105</v>
      </c>
      <c r="P147" s="702" t="s">
        <v>156</v>
      </c>
      <c r="Q147" s="702" t="s">
        <v>112</v>
      </c>
      <c r="R147" s="702" t="s">
        <v>113</v>
      </c>
      <c r="S147" s="704" t="s">
        <v>176</v>
      </c>
    </row>
    <row r="148" spans="1:19" hidden="1">
      <c r="A148" s="695">
        <v>43390</v>
      </c>
      <c r="B148" s="696">
        <v>43387</v>
      </c>
      <c r="C148" s="697" t="s">
        <v>106</v>
      </c>
      <c r="D148" s="697" t="s">
        <v>797</v>
      </c>
      <c r="E148" s="697" t="s">
        <v>178</v>
      </c>
      <c r="F148" s="697" t="s">
        <v>799</v>
      </c>
      <c r="G148" s="697" t="s">
        <v>798</v>
      </c>
      <c r="H148" s="698">
        <v>12.5</v>
      </c>
      <c r="I148" s="697" t="s">
        <v>175</v>
      </c>
      <c r="J148" s="697" t="s">
        <v>110</v>
      </c>
      <c r="K148" s="697" t="s">
        <v>102</v>
      </c>
      <c r="L148" s="697" t="s">
        <v>103</v>
      </c>
      <c r="M148" s="697" t="s">
        <v>107</v>
      </c>
      <c r="N148" s="697" t="s">
        <v>104</v>
      </c>
      <c r="O148" s="697" t="s">
        <v>105</v>
      </c>
      <c r="P148" s="697" t="s">
        <v>156</v>
      </c>
      <c r="Q148" s="697" t="s">
        <v>112</v>
      </c>
      <c r="R148" s="697" t="s">
        <v>113</v>
      </c>
      <c r="S148" s="699" t="s">
        <v>176</v>
      </c>
    </row>
    <row r="149" spans="1:19" hidden="1">
      <c r="A149" s="700">
        <v>43390</v>
      </c>
      <c r="B149" s="701">
        <v>43387</v>
      </c>
      <c r="C149" s="702" t="s">
        <v>106</v>
      </c>
      <c r="D149" s="702" t="s">
        <v>797</v>
      </c>
      <c r="E149" s="702" t="s">
        <v>178</v>
      </c>
      <c r="F149" s="702" t="s">
        <v>800</v>
      </c>
      <c r="G149" s="702" t="s">
        <v>798</v>
      </c>
      <c r="H149" s="703">
        <v>317.13</v>
      </c>
      <c r="I149" s="702" t="s">
        <v>175</v>
      </c>
      <c r="J149" s="702" t="s">
        <v>110</v>
      </c>
      <c r="K149" s="702" t="s">
        <v>102</v>
      </c>
      <c r="L149" s="702" t="s">
        <v>103</v>
      </c>
      <c r="M149" s="702" t="s">
        <v>107</v>
      </c>
      <c r="N149" s="702" t="s">
        <v>104</v>
      </c>
      <c r="O149" s="702" t="s">
        <v>105</v>
      </c>
      <c r="P149" s="702" t="s">
        <v>156</v>
      </c>
      <c r="Q149" s="702" t="s">
        <v>112</v>
      </c>
      <c r="R149" s="702" t="s">
        <v>113</v>
      </c>
      <c r="S149" s="704" t="s">
        <v>176</v>
      </c>
    </row>
    <row r="150" spans="1:19" hidden="1">
      <c r="A150" s="695">
        <v>43390</v>
      </c>
      <c r="B150" s="696">
        <v>43387</v>
      </c>
      <c r="C150" s="697" t="s">
        <v>106</v>
      </c>
      <c r="D150" s="697" t="s">
        <v>797</v>
      </c>
      <c r="E150" s="697" t="s">
        <v>178</v>
      </c>
      <c r="F150" s="697" t="s">
        <v>801</v>
      </c>
      <c r="G150" s="697" t="s">
        <v>798</v>
      </c>
      <c r="H150" s="698">
        <v>283.38</v>
      </c>
      <c r="I150" s="697" t="s">
        <v>175</v>
      </c>
      <c r="J150" s="697" t="s">
        <v>110</v>
      </c>
      <c r="K150" s="697" t="s">
        <v>102</v>
      </c>
      <c r="L150" s="697" t="s">
        <v>103</v>
      </c>
      <c r="M150" s="697" t="s">
        <v>107</v>
      </c>
      <c r="N150" s="697" t="s">
        <v>104</v>
      </c>
      <c r="O150" s="697" t="s">
        <v>105</v>
      </c>
      <c r="P150" s="697" t="s">
        <v>156</v>
      </c>
      <c r="Q150" s="697" t="s">
        <v>112</v>
      </c>
      <c r="R150" s="697" t="s">
        <v>113</v>
      </c>
      <c r="S150" s="699" t="s">
        <v>176</v>
      </c>
    </row>
    <row r="151" spans="1:19" hidden="1">
      <c r="A151" s="700">
        <v>43390</v>
      </c>
      <c r="B151" s="701">
        <v>43387</v>
      </c>
      <c r="C151" s="702" t="s">
        <v>106</v>
      </c>
      <c r="D151" s="702" t="s">
        <v>797</v>
      </c>
      <c r="E151" s="702" t="s">
        <v>178</v>
      </c>
      <c r="F151" s="702" t="s">
        <v>802</v>
      </c>
      <c r="G151" s="702" t="s">
        <v>798</v>
      </c>
      <c r="H151" s="703">
        <v>12.5</v>
      </c>
      <c r="I151" s="702" t="s">
        <v>175</v>
      </c>
      <c r="J151" s="702" t="s">
        <v>110</v>
      </c>
      <c r="K151" s="702" t="s">
        <v>102</v>
      </c>
      <c r="L151" s="702" t="s">
        <v>103</v>
      </c>
      <c r="M151" s="702" t="s">
        <v>107</v>
      </c>
      <c r="N151" s="702" t="s">
        <v>104</v>
      </c>
      <c r="O151" s="702" t="s">
        <v>105</v>
      </c>
      <c r="P151" s="702" t="s">
        <v>156</v>
      </c>
      <c r="Q151" s="702" t="s">
        <v>112</v>
      </c>
      <c r="R151" s="702" t="s">
        <v>113</v>
      </c>
      <c r="S151" s="704" t="s">
        <v>176</v>
      </c>
    </row>
    <row r="152" spans="1:19" hidden="1">
      <c r="A152" s="695">
        <v>43390</v>
      </c>
      <c r="B152" s="696">
        <v>43387</v>
      </c>
      <c r="C152" s="697" t="s">
        <v>106</v>
      </c>
      <c r="D152" s="697" t="s">
        <v>797</v>
      </c>
      <c r="E152" s="697" t="s">
        <v>178</v>
      </c>
      <c r="F152" s="697" t="s">
        <v>803</v>
      </c>
      <c r="G152" s="697" t="s">
        <v>798</v>
      </c>
      <c r="H152" s="698">
        <v>12.5</v>
      </c>
      <c r="I152" s="697" t="s">
        <v>175</v>
      </c>
      <c r="J152" s="697" t="s">
        <v>110</v>
      </c>
      <c r="K152" s="697" t="s">
        <v>102</v>
      </c>
      <c r="L152" s="697" t="s">
        <v>103</v>
      </c>
      <c r="M152" s="697" t="s">
        <v>107</v>
      </c>
      <c r="N152" s="697" t="s">
        <v>104</v>
      </c>
      <c r="O152" s="697" t="s">
        <v>105</v>
      </c>
      <c r="P152" s="697" t="s">
        <v>156</v>
      </c>
      <c r="Q152" s="697" t="s">
        <v>112</v>
      </c>
      <c r="R152" s="697" t="s">
        <v>113</v>
      </c>
      <c r="S152" s="699" t="s">
        <v>176</v>
      </c>
    </row>
    <row r="153" spans="1:19" hidden="1">
      <c r="A153" s="700">
        <v>43390</v>
      </c>
      <c r="B153" s="701">
        <v>43387</v>
      </c>
      <c r="C153" s="702" t="s">
        <v>106</v>
      </c>
      <c r="D153" s="702" t="s">
        <v>797</v>
      </c>
      <c r="E153" s="702" t="s">
        <v>178</v>
      </c>
      <c r="F153" s="702" t="s">
        <v>804</v>
      </c>
      <c r="G153" s="702" t="s">
        <v>798</v>
      </c>
      <c r="H153" s="703">
        <v>358.41</v>
      </c>
      <c r="I153" s="702" t="s">
        <v>175</v>
      </c>
      <c r="J153" s="702" t="s">
        <v>110</v>
      </c>
      <c r="K153" s="702" t="s">
        <v>102</v>
      </c>
      <c r="L153" s="702" t="s">
        <v>103</v>
      </c>
      <c r="M153" s="702" t="s">
        <v>107</v>
      </c>
      <c r="N153" s="702" t="s">
        <v>104</v>
      </c>
      <c r="O153" s="702" t="s">
        <v>105</v>
      </c>
      <c r="P153" s="702" t="s">
        <v>156</v>
      </c>
      <c r="Q153" s="702" t="s">
        <v>112</v>
      </c>
      <c r="R153" s="702" t="s">
        <v>113</v>
      </c>
      <c r="S153" s="704" t="s">
        <v>176</v>
      </c>
    </row>
    <row r="154" spans="1:19" hidden="1">
      <c r="A154" s="695">
        <v>43404</v>
      </c>
      <c r="B154" s="696">
        <v>43394</v>
      </c>
      <c r="C154" s="697" t="s">
        <v>106</v>
      </c>
      <c r="D154" s="697" t="s">
        <v>805</v>
      </c>
      <c r="E154" s="697" t="s">
        <v>178</v>
      </c>
      <c r="F154" s="697" t="s">
        <v>806</v>
      </c>
      <c r="G154" s="697" t="s">
        <v>807</v>
      </c>
      <c r="H154" s="698">
        <v>12.5</v>
      </c>
      <c r="I154" s="697" t="s">
        <v>175</v>
      </c>
      <c r="J154" s="697" t="s">
        <v>110</v>
      </c>
      <c r="K154" s="697" t="s">
        <v>102</v>
      </c>
      <c r="L154" s="697" t="s">
        <v>103</v>
      </c>
      <c r="M154" s="697" t="s">
        <v>107</v>
      </c>
      <c r="N154" s="697" t="s">
        <v>104</v>
      </c>
      <c r="O154" s="697" t="s">
        <v>105</v>
      </c>
      <c r="P154" s="697" t="s">
        <v>156</v>
      </c>
      <c r="Q154" s="697" t="s">
        <v>112</v>
      </c>
      <c r="R154" s="697" t="s">
        <v>113</v>
      </c>
      <c r="S154" s="699" t="s">
        <v>176</v>
      </c>
    </row>
    <row r="155" spans="1:19" hidden="1">
      <c r="A155" s="700">
        <v>43404</v>
      </c>
      <c r="B155" s="701">
        <v>43394</v>
      </c>
      <c r="C155" s="702" t="s">
        <v>106</v>
      </c>
      <c r="D155" s="702" t="s">
        <v>805</v>
      </c>
      <c r="E155" s="702" t="s">
        <v>178</v>
      </c>
      <c r="F155" s="702" t="s">
        <v>808</v>
      </c>
      <c r="G155" s="702" t="s">
        <v>807</v>
      </c>
      <c r="H155" s="703">
        <v>201.58</v>
      </c>
      <c r="I155" s="702" t="s">
        <v>175</v>
      </c>
      <c r="J155" s="702" t="s">
        <v>110</v>
      </c>
      <c r="K155" s="702" t="s">
        <v>102</v>
      </c>
      <c r="L155" s="702" t="s">
        <v>103</v>
      </c>
      <c r="M155" s="702" t="s">
        <v>107</v>
      </c>
      <c r="N155" s="702" t="s">
        <v>104</v>
      </c>
      <c r="O155" s="702" t="s">
        <v>105</v>
      </c>
      <c r="P155" s="702" t="s">
        <v>156</v>
      </c>
      <c r="Q155" s="702" t="s">
        <v>112</v>
      </c>
      <c r="R155" s="702" t="s">
        <v>113</v>
      </c>
      <c r="S155" s="704" t="s">
        <v>176</v>
      </c>
    </row>
    <row r="156" spans="1:19" hidden="1">
      <c r="A156" s="695">
        <v>43404</v>
      </c>
      <c r="B156" s="696">
        <v>43394</v>
      </c>
      <c r="C156" s="697" t="s">
        <v>106</v>
      </c>
      <c r="D156" s="697" t="s">
        <v>805</v>
      </c>
      <c r="E156" s="697" t="s">
        <v>178</v>
      </c>
      <c r="F156" s="697" t="s">
        <v>808</v>
      </c>
      <c r="G156" s="697" t="s">
        <v>807</v>
      </c>
      <c r="H156" s="698">
        <v>116.21</v>
      </c>
      <c r="I156" s="697" t="s">
        <v>175</v>
      </c>
      <c r="J156" s="697" t="s">
        <v>110</v>
      </c>
      <c r="K156" s="697" t="s">
        <v>102</v>
      </c>
      <c r="L156" s="697" t="s">
        <v>103</v>
      </c>
      <c r="M156" s="697" t="s">
        <v>107</v>
      </c>
      <c r="N156" s="697" t="s">
        <v>104</v>
      </c>
      <c r="O156" s="697" t="s">
        <v>105</v>
      </c>
      <c r="P156" s="697" t="s">
        <v>156</v>
      </c>
      <c r="Q156" s="697" t="s">
        <v>112</v>
      </c>
      <c r="R156" s="697" t="s">
        <v>113</v>
      </c>
      <c r="S156" s="699" t="s">
        <v>176</v>
      </c>
    </row>
    <row r="157" spans="1:19" hidden="1">
      <c r="A157" s="700">
        <v>43404</v>
      </c>
      <c r="B157" s="701">
        <v>43401</v>
      </c>
      <c r="C157" s="702" t="s">
        <v>106</v>
      </c>
      <c r="D157" s="702" t="s">
        <v>809</v>
      </c>
      <c r="E157" s="702" t="s">
        <v>178</v>
      </c>
      <c r="F157" s="702" t="s">
        <v>810</v>
      </c>
      <c r="G157" s="702" t="s">
        <v>811</v>
      </c>
      <c r="H157" s="703">
        <v>12.5</v>
      </c>
      <c r="I157" s="702" t="s">
        <v>175</v>
      </c>
      <c r="J157" s="702" t="s">
        <v>110</v>
      </c>
      <c r="K157" s="702" t="s">
        <v>102</v>
      </c>
      <c r="L157" s="702" t="s">
        <v>103</v>
      </c>
      <c r="M157" s="702" t="s">
        <v>107</v>
      </c>
      <c r="N157" s="702" t="s">
        <v>104</v>
      </c>
      <c r="O157" s="702" t="s">
        <v>105</v>
      </c>
      <c r="P157" s="702" t="s">
        <v>156</v>
      </c>
      <c r="Q157" s="702" t="s">
        <v>112</v>
      </c>
      <c r="R157" s="702" t="s">
        <v>113</v>
      </c>
      <c r="S157" s="704" t="s">
        <v>176</v>
      </c>
    </row>
    <row r="158" spans="1:19" hidden="1">
      <c r="A158" s="695">
        <v>43404</v>
      </c>
      <c r="B158" s="696">
        <v>43401</v>
      </c>
      <c r="C158" s="697" t="s">
        <v>106</v>
      </c>
      <c r="D158" s="697" t="s">
        <v>809</v>
      </c>
      <c r="E158" s="697" t="s">
        <v>178</v>
      </c>
      <c r="F158" s="697" t="s">
        <v>812</v>
      </c>
      <c r="G158" s="697" t="s">
        <v>811</v>
      </c>
      <c r="H158" s="698">
        <v>116.52</v>
      </c>
      <c r="I158" s="697" t="s">
        <v>175</v>
      </c>
      <c r="J158" s="697" t="s">
        <v>110</v>
      </c>
      <c r="K158" s="697" t="s">
        <v>102</v>
      </c>
      <c r="L158" s="697" t="s">
        <v>103</v>
      </c>
      <c r="M158" s="697" t="s">
        <v>107</v>
      </c>
      <c r="N158" s="697" t="s">
        <v>104</v>
      </c>
      <c r="O158" s="697" t="s">
        <v>105</v>
      </c>
      <c r="P158" s="697" t="s">
        <v>156</v>
      </c>
      <c r="Q158" s="697" t="s">
        <v>112</v>
      </c>
      <c r="R158" s="697" t="s">
        <v>113</v>
      </c>
      <c r="S158" s="699" t="s">
        <v>176</v>
      </c>
    </row>
    <row r="159" spans="1:19" hidden="1">
      <c r="A159" s="700">
        <v>43413</v>
      </c>
      <c r="B159" s="701">
        <v>43408</v>
      </c>
      <c r="C159" s="702" t="s">
        <v>106</v>
      </c>
      <c r="D159" s="702" t="s">
        <v>813</v>
      </c>
      <c r="E159" s="702" t="s">
        <v>178</v>
      </c>
      <c r="F159" s="702" t="s">
        <v>814</v>
      </c>
      <c r="G159" s="702" t="s">
        <v>815</v>
      </c>
      <c r="H159" s="703">
        <v>20.5</v>
      </c>
      <c r="I159" s="702" t="s">
        <v>175</v>
      </c>
      <c r="J159" s="702" t="s">
        <v>251</v>
      </c>
      <c r="K159" s="702" t="s">
        <v>102</v>
      </c>
      <c r="L159" s="702" t="s">
        <v>103</v>
      </c>
      <c r="M159" s="702" t="s">
        <v>107</v>
      </c>
      <c r="N159" s="702" t="s">
        <v>104</v>
      </c>
      <c r="O159" s="702" t="s">
        <v>105</v>
      </c>
      <c r="P159" s="702" t="s">
        <v>156</v>
      </c>
      <c r="Q159" s="702" t="s">
        <v>112</v>
      </c>
      <c r="R159" s="702" t="s">
        <v>113</v>
      </c>
      <c r="S159" s="704" t="s">
        <v>176</v>
      </c>
    </row>
    <row r="160" spans="1:19" hidden="1">
      <c r="A160" s="695">
        <v>43413</v>
      </c>
      <c r="B160" s="696">
        <v>43408</v>
      </c>
      <c r="C160" s="697" t="s">
        <v>106</v>
      </c>
      <c r="D160" s="697" t="s">
        <v>813</v>
      </c>
      <c r="E160" s="697" t="s">
        <v>178</v>
      </c>
      <c r="F160" s="697" t="s">
        <v>816</v>
      </c>
      <c r="G160" s="697" t="s">
        <v>815</v>
      </c>
      <c r="H160" s="698">
        <v>405.44</v>
      </c>
      <c r="I160" s="697" t="s">
        <v>175</v>
      </c>
      <c r="J160" s="697" t="s">
        <v>251</v>
      </c>
      <c r="K160" s="697" t="s">
        <v>102</v>
      </c>
      <c r="L160" s="697" t="s">
        <v>103</v>
      </c>
      <c r="M160" s="697" t="s">
        <v>107</v>
      </c>
      <c r="N160" s="697" t="s">
        <v>104</v>
      </c>
      <c r="O160" s="697" t="s">
        <v>105</v>
      </c>
      <c r="P160" s="697" t="s">
        <v>156</v>
      </c>
      <c r="Q160" s="697" t="s">
        <v>112</v>
      </c>
      <c r="R160" s="697" t="s">
        <v>113</v>
      </c>
      <c r="S160" s="699" t="s">
        <v>176</v>
      </c>
    </row>
    <row r="161" spans="1:19" hidden="1">
      <c r="A161" s="700">
        <v>43413</v>
      </c>
      <c r="B161" s="701">
        <v>43408</v>
      </c>
      <c r="C161" s="702" t="s">
        <v>106</v>
      </c>
      <c r="D161" s="702" t="s">
        <v>813</v>
      </c>
      <c r="E161" s="702" t="s">
        <v>178</v>
      </c>
      <c r="F161" s="702" t="s">
        <v>817</v>
      </c>
      <c r="G161" s="702" t="s">
        <v>815</v>
      </c>
      <c r="H161" s="703">
        <v>20.5</v>
      </c>
      <c r="I161" s="702" t="s">
        <v>175</v>
      </c>
      <c r="J161" s="702" t="s">
        <v>251</v>
      </c>
      <c r="K161" s="702" t="s">
        <v>102</v>
      </c>
      <c r="L161" s="702" t="s">
        <v>103</v>
      </c>
      <c r="M161" s="702" t="s">
        <v>107</v>
      </c>
      <c r="N161" s="702" t="s">
        <v>104</v>
      </c>
      <c r="O161" s="702" t="s">
        <v>105</v>
      </c>
      <c r="P161" s="702" t="s">
        <v>156</v>
      </c>
      <c r="Q161" s="702" t="s">
        <v>112</v>
      </c>
      <c r="R161" s="702" t="s">
        <v>113</v>
      </c>
      <c r="S161" s="704" t="s">
        <v>176</v>
      </c>
    </row>
    <row r="162" spans="1:19" hidden="1">
      <c r="A162" s="695">
        <v>43413</v>
      </c>
      <c r="B162" s="696">
        <v>43408</v>
      </c>
      <c r="C162" s="697" t="s">
        <v>106</v>
      </c>
      <c r="D162" s="697" t="s">
        <v>813</v>
      </c>
      <c r="E162" s="697" t="s">
        <v>178</v>
      </c>
      <c r="F162" s="697" t="s">
        <v>818</v>
      </c>
      <c r="G162" s="697" t="s">
        <v>815</v>
      </c>
      <c r="H162" s="698">
        <v>405.44</v>
      </c>
      <c r="I162" s="697" t="s">
        <v>175</v>
      </c>
      <c r="J162" s="697" t="s">
        <v>251</v>
      </c>
      <c r="K162" s="697" t="s">
        <v>102</v>
      </c>
      <c r="L162" s="697" t="s">
        <v>103</v>
      </c>
      <c r="M162" s="697" t="s">
        <v>107</v>
      </c>
      <c r="N162" s="697" t="s">
        <v>104</v>
      </c>
      <c r="O162" s="697" t="s">
        <v>105</v>
      </c>
      <c r="P162" s="697" t="s">
        <v>156</v>
      </c>
      <c r="Q162" s="697" t="s">
        <v>112</v>
      </c>
      <c r="R162" s="697" t="s">
        <v>113</v>
      </c>
      <c r="S162" s="699" t="s">
        <v>176</v>
      </c>
    </row>
    <row r="163" spans="1:19" hidden="1">
      <c r="A163" s="700">
        <v>43420</v>
      </c>
      <c r="B163" s="701">
        <v>43415</v>
      </c>
      <c r="C163" s="702" t="s">
        <v>106</v>
      </c>
      <c r="D163" s="702" t="s">
        <v>819</v>
      </c>
      <c r="E163" s="702" t="s">
        <v>178</v>
      </c>
      <c r="F163" s="702" t="s">
        <v>820</v>
      </c>
      <c r="G163" s="702" t="s">
        <v>821</v>
      </c>
      <c r="H163" s="703">
        <v>75.53</v>
      </c>
      <c r="I163" s="702" t="s">
        <v>175</v>
      </c>
      <c r="J163" s="702" t="s">
        <v>114</v>
      </c>
      <c r="K163" s="702" t="s">
        <v>102</v>
      </c>
      <c r="L163" s="702" t="s">
        <v>103</v>
      </c>
      <c r="M163" s="702" t="s">
        <v>107</v>
      </c>
      <c r="N163" s="702" t="s">
        <v>104</v>
      </c>
      <c r="O163" s="702" t="s">
        <v>105</v>
      </c>
      <c r="P163" s="702" t="s">
        <v>156</v>
      </c>
      <c r="Q163" s="702" t="s">
        <v>112</v>
      </c>
      <c r="R163" s="702" t="s">
        <v>113</v>
      </c>
      <c r="S163" s="704" t="s">
        <v>176</v>
      </c>
    </row>
    <row r="164" spans="1:19" hidden="1">
      <c r="A164" s="695">
        <v>43420</v>
      </c>
      <c r="B164" s="696">
        <v>43415</v>
      </c>
      <c r="C164" s="697" t="s">
        <v>106</v>
      </c>
      <c r="D164" s="697" t="s">
        <v>819</v>
      </c>
      <c r="E164" s="697" t="s">
        <v>178</v>
      </c>
      <c r="F164" s="697" t="s">
        <v>822</v>
      </c>
      <c r="G164" s="697" t="s">
        <v>821</v>
      </c>
      <c r="H164" s="698">
        <v>345.59</v>
      </c>
      <c r="I164" s="697" t="s">
        <v>175</v>
      </c>
      <c r="J164" s="697" t="s">
        <v>101</v>
      </c>
      <c r="K164" s="697" t="s">
        <v>102</v>
      </c>
      <c r="L164" s="697" t="s">
        <v>103</v>
      </c>
      <c r="M164" s="697" t="s">
        <v>107</v>
      </c>
      <c r="N164" s="697" t="s">
        <v>104</v>
      </c>
      <c r="O164" s="697" t="s">
        <v>105</v>
      </c>
      <c r="P164" s="697" t="s">
        <v>156</v>
      </c>
      <c r="Q164" s="697" t="s">
        <v>112</v>
      </c>
      <c r="R164" s="697" t="s">
        <v>113</v>
      </c>
      <c r="S164" s="699" t="s">
        <v>176</v>
      </c>
    </row>
    <row r="165" spans="1:19" hidden="1">
      <c r="A165" s="700">
        <v>43420</v>
      </c>
      <c r="B165" s="701">
        <v>43415</v>
      </c>
      <c r="C165" s="702" t="s">
        <v>106</v>
      </c>
      <c r="D165" s="702" t="s">
        <v>819</v>
      </c>
      <c r="E165" s="702" t="s">
        <v>178</v>
      </c>
      <c r="F165" s="702" t="s">
        <v>823</v>
      </c>
      <c r="G165" s="702" t="s">
        <v>821</v>
      </c>
      <c r="H165" s="703">
        <v>247.45</v>
      </c>
      <c r="I165" s="702" t="s">
        <v>175</v>
      </c>
      <c r="J165" s="702" t="s">
        <v>251</v>
      </c>
      <c r="K165" s="702" t="s">
        <v>102</v>
      </c>
      <c r="L165" s="702" t="s">
        <v>103</v>
      </c>
      <c r="M165" s="702" t="s">
        <v>107</v>
      </c>
      <c r="N165" s="702" t="s">
        <v>104</v>
      </c>
      <c r="O165" s="702" t="s">
        <v>105</v>
      </c>
      <c r="P165" s="702" t="s">
        <v>156</v>
      </c>
      <c r="Q165" s="702" t="s">
        <v>112</v>
      </c>
      <c r="R165" s="702" t="s">
        <v>113</v>
      </c>
      <c r="S165" s="704" t="s">
        <v>176</v>
      </c>
    </row>
    <row r="166" spans="1:19" hidden="1">
      <c r="A166" s="695">
        <v>43420</v>
      </c>
      <c r="B166" s="696">
        <v>43415</v>
      </c>
      <c r="C166" s="697" t="s">
        <v>106</v>
      </c>
      <c r="D166" s="697" t="s">
        <v>819</v>
      </c>
      <c r="E166" s="697" t="s">
        <v>178</v>
      </c>
      <c r="F166" s="697" t="s">
        <v>449</v>
      </c>
      <c r="G166" s="697" t="s">
        <v>821</v>
      </c>
      <c r="H166" s="698">
        <v>67.8</v>
      </c>
      <c r="I166" s="697" t="s">
        <v>175</v>
      </c>
      <c r="J166" s="697" t="s">
        <v>251</v>
      </c>
      <c r="K166" s="697" t="s">
        <v>102</v>
      </c>
      <c r="L166" s="697" t="s">
        <v>103</v>
      </c>
      <c r="M166" s="697" t="s">
        <v>107</v>
      </c>
      <c r="N166" s="697" t="s">
        <v>104</v>
      </c>
      <c r="O166" s="697" t="s">
        <v>105</v>
      </c>
      <c r="P166" s="697" t="s">
        <v>156</v>
      </c>
      <c r="Q166" s="697" t="s">
        <v>112</v>
      </c>
      <c r="R166" s="697" t="s">
        <v>113</v>
      </c>
      <c r="S166" s="699" t="s">
        <v>176</v>
      </c>
    </row>
    <row r="167" spans="1:19" hidden="1">
      <c r="A167" s="700">
        <v>43420</v>
      </c>
      <c r="B167" s="701">
        <v>43415</v>
      </c>
      <c r="C167" s="702" t="s">
        <v>106</v>
      </c>
      <c r="D167" s="702" t="s">
        <v>819</v>
      </c>
      <c r="E167" s="702" t="s">
        <v>178</v>
      </c>
      <c r="F167" s="702" t="s">
        <v>824</v>
      </c>
      <c r="G167" s="702" t="s">
        <v>821</v>
      </c>
      <c r="H167" s="703">
        <v>10</v>
      </c>
      <c r="I167" s="702" t="s">
        <v>175</v>
      </c>
      <c r="J167" s="702" t="s">
        <v>251</v>
      </c>
      <c r="K167" s="702" t="s">
        <v>102</v>
      </c>
      <c r="L167" s="702" t="s">
        <v>103</v>
      </c>
      <c r="M167" s="702" t="s">
        <v>107</v>
      </c>
      <c r="N167" s="702" t="s">
        <v>104</v>
      </c>
      <c r="O167" s="702" t="s">
        <v>105</v>
      </c>
      <c r="P167" s="702" t="s">
        <v>156</v>
      </c>
      <c r="Q167" s="702" t="s">
        <v>112</v>
      </c>
      <c r="R167" s="702" t="s">
        <v>113</v>
      </c>
      <c r="S167" s="704" t="s">
        <v>176</v>
      </c>
    </row>
    <row r="168" spans="1:19" hidden="1">
      <c r="A168" s="695">
        <v>43420</v>
      </c>
      <c r="B168" s="696">
        <v>43415</v>
      </c>
      <c r="C168" s="697" t="s">
        <v>106</v>
      </c>
      <c r="D168" s="697" t="s">
        <v>819</v>
      </c>
      <c r="E168" s="697" t="s">
        <v>178</v>
      </c>
      <c r="F168" s="697" t="s">
        <v>825</v>
      </c>
      <c r="G168" s="697" t="s">
        <v>821</v>
      </c>
      <c r="H168" s="698">
        <v>141.6</v>
      </c>
      <c r="I168" s="697" t="s">
        <v>175</v>
      </c>
      <c r="J168" s="697" t="s">
        <v>251</v>
      </c>
      <c r="K168" s="697" t="s">
        <v>102</v>
      </c>
      <c r="L168" s="697" t="s">
        <v>103</v>
      </c>
      <c r="M168" s="697" t="s">
        <v>107</v>
      </c>
      <c r="N168" s="697" t="s">
        <v>104</v>
      </c>
      <c r="O168" s="697" t="s">
        <v>105</v>
      </c>
      <c r="P168" s="697" t="s">
        <v>156</v>
      </c>
      <c r="Q168" s="697" t="s">
        <v>112</v>
      </c>
      <c r="R168" s="697" t="s">
        <v>113</v>
      </c>
      <c r="S168" s="699" t="s">
        <v>176</v>
      </c>
    </row>
    <row r="169" spans="1:19" hidden="1">
      <c r="A169" s="700">
        <v>43420</v>
      </c>
      <c r="B169" s="701">
        <v>43415</v>
      </c>
      <c r="C169" s="702" t="s">
        <v>106</v>
      </c>
      <c r="D169" s="702" t="s">
        <v>819</v>
      </c>
      <c r="E169" s="702" t="s">
        <v>178</v>
      </c>
      <c r="F169" s="702" t="s">
        <v>826</v>
      </c>
      <c r="G169" s="702" t="s">
        <v>821</v>
      </c>
      <c r="H169" s="703">
        <v>12.5</v>
      </c>
      <c r="I169" s="702" t="s">
        <v>175</v>
      </c>
      <c r="J169" s="702" t="s">
        <v>101</v>
      </c>
      <c r="K169" s="702" t="s">
        <v>102</v>
      </c>
      <c r="L169" s="702" t="s">
        <v>103</v>
      </c>
      <c r="M169" s="702" t="s">
        <v>107</v>
      </c>
      <c r="N169" s="702" t="s">
        <v>104</v>
      </c>
      <c r="O169" s="702" t="s">
        <v>105</v>
      </c>
      <c r="P169" s="702" t="s">
        <v>156</v>
      </c>
      <c r="Q169" s="702" t="s">
        <v>112</v>
      </c>
      <c r="R169" s="702" t="s">
        <v>113</v>
      </c>
      <c r="S169" s="704" t="s">
        <v>176</v>
      </c>
    </row>
    <row r="170" spans="1:19" hidden="1">
      <c r="A170" s="695">
        <v>43420</v>
      </c>
      <c r="B170" s="696">
        <v>43415</v>
      </c>
      <c r="C170" s="697" t="s">
        <v>106</v>
      </c>
      <c r="D170" s="697" t="s">
        <v>819</v>
      </c>
      <c r="E170" s="697" t="s">
        <v>178</v>
      </c>
      <c r="F170" s="697" t="s">
        <v>827</v>
      </c>
      <c r="G170" s="697" t="s">
        <v>821</v>
      </c>
      <c r="H170" s="698">
        <v>10</v>
      </c>
      <c r="I170" s="697" t="s">
        <v>175</v>
      </c>
      <c r="J170" s="697" t="s">
        <v>251</v>
      </c>
      <c r="K170" s="697" t="s">
        <v>102</v>
      </c>
      <c r="L170" s="697" t="s">
        <v>103</v>
      </c>
      <c r="M170" s="697" t="s">
        <v>107</v>
      </c>
      <c r="N170" s="697" t="s">
        <v>104</v>
      </c>
      <c r="O170" s="697" t="s">
        <v>105</v>
      </c>
      <c r="P170" s="697" t="s">
        <v>156</v>
      </c>
      <c r="Q170" s="697" t="s">
        <v>112</v>
      </c>
      <c r="R170" s="697" t="s">
        <v>113</v>
      </c>
      <c r="S170" s="699" t="s">
        <v>176</v>
      </c>
    </row>
    <row r="171" spans="1:19" hidden="1">
      <c r="A171" s="700">
        <v>43420</v>
      </c>
      <c r="B171" s="701">
        <v>43415</v>
      </c>
      <c r="C171" s="702" t="s">
        <v>106</v>
      </c>
      <c r="D171" s="702" t="s">
        <v>819</v>
      </c>
      <c r="E171" s="702" t="s">
        <v>178</v>
      </c>
      <c r="F171" s="702" t="s">
        <v>448</v>
      </c>
      <c r="G171" s="702" t="s">
        <v>821</v>
      </c>
      <c r="H171" s="703">
        <v>10</v>
      </c>
      <c r="I171" s="702" t="s">
        <v>175</v>
      </c>
      <c r="J171" s="702" t="s">
        <v>251</v>
      </c>
      <c r="K171" s="702" t="s">
        <v>102</v>
      </c>
      <c r="L171" s="702" t="s">
        <v>103</v>
      </c>
      <c r="M171" s="702" t="s">
        <v>107</v>
      </c>
      <c r="N171" s="702" t="s">
        <v>104</v>
      </c>
      <c r="O171" s="702" t="s">
        <v>105</v>
      </c>
      <c r="P171" s="702" t="s">
        <v>156</v>
      </c>
      <c r="Q171" s="702" t="s">
        <v>112</v>
      </c>
      <c r="R171" s="702" t="s">
        <v>113</v>
      </c>
      <c r="S171" s="704" t="s">
        <v>176</v>
      </c>
    </row>
    <row r="172" spans="1:19" hidden="1">
      <c r="A172" s="695">
        <v>43426</v>
      </c>
      <c r="B172" s="696">
        <v>43422</v>
      </c>
      <c r="C172" s="697" t="s">
        <v>106</v>
      </c>
      <c r="D172" s="697" t="s">
        <v>828</v>
      </c>
      <c r="E172" s="697" t="s">
        <v>178</v>
      </c>
      <c r="F172" s="697" t="s">
        <v>829</v>
      </c>
      <c r="G172" s="697" t="s">
        <v>830</v>
      </c>
      <c r="H172" s="698">
        <v>81.53</v>
      </c>
      <c r="I172" s="697" t="s">
        <v>175</v>
      </c>
      <c r="J172" s="697" t="s">
        <v>110</v>
      </c>
      <c r="K172" s="697" t="s">
        <v>102</v>
      </c>
      <c r="L172" s="697" t="s">
        <v>103</v>
      </c>
      <c r="M172" s="697" t="s">
        <v>107</v>
      </c>
      <c r="N172" s="697" t="s">
        <v>104</v>
      </c>
      <c r="O172" s="697" t="s">
        <v>105</v>
      </c>
      <c r="P172" s="697" t="s">
        <v>156</v>
      </c>
      <c r="Q172" s="697" t="s">
        <v>112</v>
      </c>
      <c r="R172" s="697" t="s">
        <v>113</v>
      </c>
      <c r="S172" s="699" t="s">
        <v>176</v>
      </c>
    </row>
    <row r="173" spans="1:19" hidden="1">
      <c r="A173" s="700">
        <v>43433</v>
      </c>
      <c r="B173" s="701">
        <v>43429</v>
      </c>
      <c r="C173" s="702" t="s">
        <v>106</v>
      </c>
      <c r="D173" s="702" t="s">
        <v>831</v>
      </c>
      <c r="E173" s="702" t="s">
        <v>178</v>
      </c>
      <c r="F173" s="702" t="s">
        <v>832</v>
      </c>
      <c r="G173" s="702" t="s">
        <v>833</v>
      </c>
      <c r="H173" s="703">
        <v>315.35000000000002</v>
      </c>
      <c r="I173" s="702" t="s">
        <v>175</v>
      </c>
      <c r="J173" s="702" t="s">
        <v>110</v>
      </c>
      <c r="K173" s="702" t="s">
        <v>102</v>
      </c>
      <c r="L173" s="702" t="s">
        <v>103</v>
      </c>
      <c r="M173" s="702" t="s">
        <v>107</v>
      </c>
      <c r="N173" s="702" t="s">
        <v>104</v>
      </c>
      <c r="O173" s="702" t="s">
        <v>105</v>
      </c>
      <c r="P173" s="702" t="s">
        <v>156</v>
      </c>
      <c r="Q173" s="702" t="s">
        <v>112</v>
      </c>
      <c r="R173" s="702" t="s">
        <v>113</v>
      </c>
      <c r="S173" s="704" t="s">
        <v>176</v>
      </c>
    </row>
    <row r="174" spans="1:19" hidden="1">
      <c r="A174" s="695">
        <v>43441</v>
      </c>
      <c r="B174" s="696">
        <v>43436</v>
      </c>
      <c r="C174" s="697" t="s">
        <v>106</v>
      </c>
      <c r="D174" s="697" t="s">
        <v>834</v>
      </c>
      <c r="E174" s="697" t="s">
        <v>178</v>
      </c>
      <c r="F174" s="697" t="s">
        <v>835</v>
      </c>
      <c r="G174" s="697" t="s">
        <v>836</v>
      </c>
      <c r="H174" s="698">
        <v>596.02</v>
      </c>
      <c r="I174" s="697" t="s">
        <v>175</v>
      </c>
      <c r="J174" s="697" t="s">
        <v>110</v>
      </c>
      <c r="K174" s="697" t="s">
        <v>102</v>
      </c>
      <c r="L174" s="697" t="s">
        <v>103</v>
      </c>
      <c r="M174" s="697" t="s">
        <v>107</v>
      </c>
      <c r="N174" s="697" t="s">
        <v>104</v>
      </c>
      <c r="O174" s="697" t="s">
        <v>105</v>
      </c>
      <c r="P174" s="697" t="s">
        <v>156</v>
      </c>
      <c r="Q174" s="697" t="s">
        <v>112</v>
      </c>
      <c r="R174" s="697" t="s">
        <v>113</v>
      </c>
      <c r="S174" s="699" t="s">
        <v>176</v>
      </c>
    </row>
    <row r="175" spans="1:19" hidden="1">
      <c r="A175" s="700">
        <v>43441</v>
      </c>
      <c r="B175" s="701">
        <v>43436</v>
      </c>
      <c r="C175" s="702" t="s">
        <v>106</v>
      </c>
      <c r="D175" s="702" t="s">
        <v>834</v>
      </c>
      <c r="E175" s="702" t="s">
        <v>178</v>
      </c>
      <c r="F175" s="702" t="s">
        <v>837</v>
      </c>
      <c r="G175" s="702" t="s">
        <v>836</v>
      </c>
      <c r="H175" s="703">
        <v>366.04</v>
      </c>
      <c r="I175" s="702" t="s">
        <v>175</v>
      </c>
      <c r="J175" s="702" t="s">
        <v>251</v>
      </c>
      <c r="K175" s="702" t="s">
        <v>102</v>
      </c>
      <c r="L175" s="702" t="s">
        <v>103</v>
      </c>
      <c r="M175" s="702" t="s">
        <v>107</v>
      </c>
      <c r="N175" s="702" t="s">
        <v>104</v>
      </c>
      <c r="O175" s="702" t="s">
        <v>105</v>
      </c>
      <c r="P175" s="702" t="s">
        <v>156</v>
      </c>
      <c r="Q175" s="702" t="s">
        <v>112</v>
      </c>
      <c r="R175" s="702" t="s">
        <v>113</v>
      </c>
      <c r="S175" s="704" t="s">
        <v>176</v>
      </c>
    </row>
    <row r="176" spans="1:19" hidden="1">
      <c r="A176" s="695">
        <v>43441</v>
      </c>
      <c r="B176" s="696">
        <v>43436</v>
      </c>
      <c r="C176" s="697" t="s">
        <v>106</v>
      </c>
      <c r="D176" s="697" t="s">
        <v>834</v>
      </c>
      <c r="E176" s="697" t="s">
        <v>178</v>
      </c>
      <c r="F176" s="697" t="s">
        <v>838</v>
      </c>
      <c r="G176" s="697" t="s">
        <v>836</v>
      </c>
      <c r="H176" s="698">
        <v>352.23</v>
      </c>
      <c r="I176" s="697" t="s">
        <v>175</v>
      </c>
      <c r="J176" s="697" t="s">
        <v>251</v>
      </c>
      <c r="K176" s="697" t="s">
        <v>102</v>
      </c>
      <c r="L176" s="697" t="s">
        <v>103</v>
      </c>
      <c r="M176" s="697" t="s">
        <v>107</v>
      </c>
      <c r="N176" s="697" t="s">
        <v>104</v>
      </c>
      <c r="O176" s="697" t="s">
        <v>105</v>
      </c>
      <c r="P176" s="697" t="s">
        <v>156</v>
      </c>
      <c r="Q176" s="697" t="s">
        <v>112</v>
      </c>
      <c r="R176" s="697" t="s">
        <v>113</v>
      </c>
      <c r="S176" s="699" t="s">
        <v>176</v>
      </c>
    </row>
    <row r="177" spans="1:19" hidden="1">
      <c r="A177" s="700">
        <v>43441</v>
      </c>
      <c r="B177" s="701">
        <v>43436</v>
      </c>
      <c r="C177" s="702" t="s">
        <v>106</v>
      </c>
      <c r="D177" s="702" t="s">
        <v>834</v>
      </c>
      <c r="E177" s="702" t="s">
        <v>178</v>
      </c>
      <c r="F177" s="702" t="s">
        <v>801</v>
      </c>
      <c r="G177" s="702" t="s">
        <v>836</v>
      </c>
      <c r="H177" s="703">
        <v>43.48</v>
      </c>
      <c r="I177" s="702" t="s">
        <v>175</v>
      </c>
      <c r="J177" s="702" t="s">
        <v>110</v>
      </c>
      <c r="K177" s="702" t="s">
        <v>102</v>
      </c>
      <c r="L177" s="702" t="s">
        <v>103</v>
      </c>
      <c r="M177" s="702" t="s">
        <v>107</v>
      </c>
      <c r="N177" s="702" t="s">
        <v>104</v>
      </c>
      <c r="O177" s="702" t="s">
        <v>105</v>
      </c>
      <c r="P177" s="702" t="s">
        <v>156</v>
      </c>
      <c r="Q177" s="702" t="s">
        <v>112</v>
      </c>
      <c r="R177" s="702" t="s">
        <v>113</v>
      </c>
      <c r="S177" s="704" t="s">
        <v>176</v>
      </c>
    </row>
    <row r="178" spans="1:19" hidden="1">
      <c r="A178" s="695">
        <v>43441</v>
      </c>
      <c r="B178" s="696">
        <v>43436</v>
      </c>
      <c r="C178" s="697" t="s">
        <v>106</v>
      </c>
      <c r="D178" s="697" t="s">
        <v>834</v>
      </c>
      <c r="E178" s="697" t="s">
        <v>178</v>
      </c>
      <c r="F178" s="697" t="s">
        <v>829</v>
      </c>
      <c r="G178" s="697" t="s">
        <v>836</v>
      </c>
      <c r="H178" s="698">
        <v>97.74</v>
      </c>
      <c r="I178" s="697" t="s">
        <v>175</v>
      </c>
      <c r="J178" s="697" t="s">
        <v>110</v>
      </c>
      <c r="K178" s="697" t="s">
        <v>102</v>
      </c>
      <c r="L178" s="697" t="s">
        <v>103</v>
      </c>
      <c r="M178" s="697" t="s">
        <v>107</v>
      </c>
      <c r="N178" s="697" t="s">
        <v>104</v>
      </c>
      <c r="O178" s="697" t="s">
        <v>105</v>
      </c>
      <c r="P178" s="697" t="s">
        <v>156</v>
      </c>
      <c r="Q178" s="697" t="s">
        <v>112</v>
      </c>
      <c r="R178" s="697" t="s">
        <v>113</v>
      </c>
      <c r="S178" s="699" t="s">
        <v>176</v>
      </c>
    </row>
    <row r="179" spans="1:19" hidden="1">
      <c r="A179" s="700">
        <v>43448</v>
      </c>
      <c r="B179" s="701">
        <v>43443</v>
      </c>
      <c r="C179" s="702" t="s">
        <v>106</v>
      </c>
      <c r="D179" s="702" t="s">
        <v>839</v>
      </c>
      <c r="E179" s="702" t="s">
        <v>178</v>
      </c>
      <c r="F179" s="702" t="s">
        <v>840</v>
      </c>
      <c r="G179" s="702" t="s">
        <v>841</v>
      </c>
      <c r="H179" s="703">
        <v>274.60000000000002</v>
      </c>
      <c r="I179" s="702" t="s">
        <v>175</v>
      </c>
      <c r="J179" s="702" t="s">
        <v>110</v>
      </c>
      <c r="K179" s="702" t="s">
        <v>102</v>
      </c>
      <c r="L179" s="702" t="s">
        <v>103</v>
      </c>
      <c r="M179" s="702" t="s">
        <v>107</v>
      </c>
      <c r="N179" s="702" t="s">
        <v>104</v>
      </c>
      <c r="O179" s="702" t="s">
        <v>105</v>
      </c>
      <c r="P179" s="702" t="s">
        <v>156</v>
      </c>
      <c r="Q179" s="702" t="s">
        <v>112</v>
      </c>
      <c r="R179" s="702" t="s">
        <v>113</v>
      </c>
      <c r="S179" s="704" t="s">
        <v>176</v>
      </c>
    </row>
    <row r="180" spans="1:19" hidden="1">
      <c r="A180" s="695">
        <v>43399</v>
      </c>
      <c r="B180" s="696">
        <v>43399</v>
      </c>
      <c r="C180" s="697" t="s">
        <v>106</v>
      </c>
      <c r="D180" s="697" t="s">
        <v>842</v>
      </c>
      <c r="E180" s="697" t="s">
        <v>843</v>
      </c>
      <c r="F180" s="697" t="s">
        <v>844</v>
      </c>
      <c r="G180" s="697" t="s">
        <v>845</v>
      </c>
      <c r="H180" s="698">
        <v>62.27</v>
      </c>
      <c r="I180" s="697" t="s">
        <v>175</v>
      </c>
      <c r="J180" s="697" t="s">
        <v>110</v>
      </c>
      <c r="K180" s="697" t="s">
        <v>102</v>
      </c>
      <c r="L180" s="697" t="s">
        <v>103</v>
      </c>
      <c r="M180" s="697" t="s">
        <v>107</v>
      </c>
      <c r="N180" s="697" t="s">
        <v>104</v>
      </c>
      <c r="O180" s="697" t="s">
        <v>105</v>
      </c>
      <c r="P180" s="697" t="s">
        <v>156</v>
      </c>
      <c r="Q180" s="697" t="s">
        <v>108</v>
      </c>
      <c r="R180" s="697" t="s">
        <v>90</v>
      </c>
      <c r="S180" s="699" t="s">
        <v>176</v>
      </c>
    </row>
    <row r="181" spans="1:19" hidden="1">
      <c r="A181" s="700">
        <v>43404</v>
      </c>
      <c r="B181" s="701">
        <v>43401</v>
      </c>
      <c r="C181" s="702" t="s">
        <v>106</v>
      </c>
      <c r="D181" s="702" t="s">
        <v>809</v>
      </c>
      <c r="E181" s="702" t="s">
        <v>843</v>
      </c>
      <c r="F181" s="702" t="s">
        <v>846</v>
      </c>
      <c r="G181" s="702" t="s">
        <v>811</v>
      </c>
      <c r="H181" s="703">
        <v>70</v>
      </c>
      <c r="I181" s="702" t="s">
        <v>175</v>
      </c>
      <c r="J181" s="702" t="s">
        <v>110</v>
      </c>
      <c r="K181" s="702" t="s">
        <v>102</v>
      </c>
      <c r="L181" s="702" t="s">
        <v>103</v>
      </c>
      <c r="M181" s="702" t="s">
        <v>107</v>
      </c>
      <c r="N181" s="702" t="s">
        <v>104</v>
      </c>
      <c r="O181" s="702" t="s">
        <v>105</v>
      </c>
      <c r="P181" s="702" t="s">
        <v>156</v>
      </c>
      <c r="Q181" s="702" t="s">
        <v>112</v>
      </c>
      <c r="R181" s="702" t="s">
        <v>113</v>
      </c>
      <c r="S181" s="704" t="s">
        <v>176</v>
      </c>
    </row>
    <row r="182" spans="1:19" hidden="1">
      <c r="A182" s="695">
        <v>43404</v>
      </c>
      <c r="B182" s="696">
        <v>43401</v>
      </c>
      <c r="C182" s="697" t="s">
        <v>106</v>
      </c>
      <c r="D182" s="697" t="s">
        <v>809</v>
      </c>
      <c r="E182" s="697" t="s">
        <v>843</v>
      </c>
      <c r="F182" s="697" t="s">
        <v>846</v>
      </c>
      <c r="G182" s="697" t="s">
        <v>811</v>
      </c>
      <c r="H182" s="698">
        <v>7.5</v>
      </c>
      <c r="I182" s="697" t="s">
        <v>175</v>
      </c>
      <c r="J182" s="697" t="s">
        <v>110</v>
      </c>
      <c r="K182" s="697" t="s">
        <v>102</v>
      </c>
      <c r="L182" s="697" t="s">
        <v>103</v>
      </c>
      <c r="M182" s="697" t="s">
        <v>107</v>
      </c>
      <c r="N182" s="697" t="s">
        <v>104</v>
      </c>
      <c r="O182" s="697" t="s">
        <v>105</v>
      </c>
      <c r="P182" s="697" t="s">
        <v>156</v>
      </c>
      <c r="Q182" s="697" t="s">
        <v>112</v>
      </c>
      <c r="R182" s="697" t="s">
        <v>113</v>
      </c>
      <c r="S182" s="699" t="s">
        <v>176</v>
      </c>
    </row>
    <row r="183" spans="1:19" hidden="1">
      <c r="A183" s="700">
        <v>43441</v>
      </c>
      <c r="B183" s="701">
        <v>43436</v>
      </c>
      <c r="C183" s="702" t="s">
        <v>106</v>
      </c>
      <c r="D183" s="702" t="s">
        <v>834</v>
      </c>
      <c r="E183" s="702" t="s">
        <v>843</v>
      </c>
      <c r="F183" s="702" t="s">
        <v>847</v>
      </c>
      <c r="G183" s="702" t="s">
        <v>836</v>
      </c>
      <c r="H183" s="703">
        <v>80.78</v>
      </c>
      <c r="I183" s="702" t="s">
        <v>175</v>
      </c>
      <c r="J183" s="702" t="s">
        <v>110</v>
      </c>
      <c r="K183" s="702" t="s">
        <v>102</v>
      </c>
      <c r="L183" s="702" t="s">
        <v>103</v>
      </c>
      <c r="M183" s="702" t="s">
        <v>107</v>
      </c>
      <c r="N183" s="702" t="s">
        <v>104</v>
      </c>
      <c r="O183" s="702" t="s">
        <v>105</v>
      </c>
      <c r="P183" s="702" t="s">
        <v>156</v>
      </c>
      <c r="Q183" s="702" t="s">
        <v>112</v>
      </c>
      <c r="R183" s="702" t="s">
        <v>113</v>
      </c>
      <c r="S183" s="704" t="s">
        <v>176</v>
      </c>
    </row>
    <row r="184" spans="1:19" hidden="1">
      <c r="A184" s="695">
        <v>43441</v>
      </c>
      <c r="B184" s="696">
        <v>43436</v>
      </c>
      <c r="C184" s="697" t="s">
        <v>106</v>
      </c>
      <c r="D184" s="697" t="s">
        <v>834</v>
      </c>
      <c r="E184" s="697" t="s">
        <v>843</v>
      </c>
      <c r="F184" s="697" t="s">
        <v>847</v>
      </c>
      <c r="G184" s="697" t="s">
        <v>836</v>
      </c>
      <c r="H184" s="698">
        <v>23.91</v>
      </c>
      <c r="I184" s="697" t="s">
        <v>175</v>
      </c>
      <c r="J184" s="697" t="s">
        <v>110</v>
      </c>
      <c r="K184" s="697" t="s">
        <v>102</v>
      </c>
      <c r="L184" s="697" t="s">
        <v>103</v>
      </c>
      <c r="M184" s="697" t="s">
        <v>107</v>
      </c>
      <c r="N184" s="697" t="s">
        <v>104</v>
      </c>
      <c r="O184" s="697" t="s">
        <v>105</v>
      </c>
      <c r="P184" s="697" t="s">
        <v>156</v>
      </c>
      <c r="Q184" s="697" t="s">
        <v>112</v>
      </c>
      <c r="R184" s="697" t="s">
        <v>113</v>
      </c>
      <c r="S184" s="699" t="s">
        <v>176</v>
      </c>
    </row>
    <row r="185" spans="1:19" hidden="1">
      <c r="A185" s="700">
        <v>43298</v>
      </c>
      <c r="B185" s="701">
        <v>43298</v>
      </c>
      <c r="C185" s="702" t="s">
        <v>106</v>
      </c>
      <c r="D185" s="702" t="s">
        <v>301</v>
      </c>
      <c r="E185" s="702" t="s">
        <v>302</v>
      </c>
      <c r="F185" s="702" t="s">
        <v>303</v>
      </c>
      <c r="G185" s="702" t="s">
        <v>304</v>
      </c>
      <c r="H185" s="703">
        <v>82.96</v>
      </c>
      <c r="I185" s="702" t="s">
        <v>175</v>
      </c>
      <c r="J185" s="702" t="s">
        <v>251</v>
      </c>
      <c r="K185" s="702" t="s">
        <v>252</v>
      </c>
      <c r="L185" s="702" t="s">
        <v>103</v>
      </c>
      <c r="M185" s="702" t="s">
        <v>107</v>
      </c>
      <c r="N185" s="702" t="s">
        <v>104</v>
      </c>
      <c r="O185" s="702" t="s">
        <v>105</v>
      </c>
      <c r="P185" s="702" t="s">
        <v>156</v>
      </c>
      <c r="Q185" s="702" t="s">
        <v>108</v>
      </c>
      <c r="R185" s="702" t="s">
        <v>90</v>
      </c>
      <c r="S185" s="704" t="s">
        <v>176</v>
      </c>
    </row>
    <row r="186" spans="1:19" hidden="1">
      <c r="A186" s="695">
        <v>43312</v>
      </c>
      <c r="B186" s="696">
        <v>43312</v>
      </c>
      <c r="C186" s="697" t="s">
        <v>106</v>
      </c>
      <c r="D186" s="697" t="s">
        <v>329</v>
      </c>
      <c r="E186" s="697" t="s">
        <v>302</v>
      </c>
      <c r="F186" s="697" t="s">
        <v>333</v>
      </c>
      <c r="G186" s="697" t="s">
        <v>331</v>
      </c>
      <c r="H186" s="698">
        <v>42.09</v>
      </c>
      <c r="I186" s="697" t="s">
        <v>175</v>
      </c>
      <c r="J186" s="697" t="s">
        <v>110</v>
      </c>
      <c r="K186" s="697" t="s">
        <v>102</v>
      </c>
      <c r="L186" s="697" t="s">
        <v>103</v>
      </c>
      <c r="M186" s="697" t="s">
        <v>107</v>
      </c>
      <c r="N186" s="697" t="s">
        <v>104</v>
      </c>
      <c r="O186" s="697" t="s">
        <v>105</v>
      </c>
      <c r="P186" s="697" t="s">
        <v>156</v>
      </c>
      <c r="Q186" s="697" t="s">
        <v>108</v>
      </c>
      <c r="R186" s="697" t="s">
        <v>90</v>
      </c>
      <c r="S186" s="699" t="s">
        <v>176</v>
      </c>
    </row>
    <row r="187" spans="1:19" hidden="1">
      <c r="A187" s="700">
        <v>43312</v>
      </c>
      <c r="B187" s="701">
        <v>43312</v>
      </c>
      <c r="C187" s="702" t="s">
        <v>106</v>
      </c>
      <c r="D187" s="702" t="s">
        <v>329</v>
      </c>
      <c r="E187" s="702" t="s">
        <v>302</v>
      </c>
      <c r="F187" s="702" t="s">
        <v>334</v>
      </c>
      <c r="G187" s="702" t="s">
        <v>331</v>
      </c>
      <c r="H187" s="703">
        <v>43.83</v>
      </c>
      <c r="I187" s="702" t="s">
        <v>175</v>
      </c>
      <c r="J187" s="702" t="s">
        <v>110</v>
      </c>
      <c r="K187" s="702" t="s">
        <v>102</v>
      </c>
      <c r="L187" s="702" t="s">
        <v>103</v>
      </c>
      <c r="M187" s="702" t="s">
        <v>107</v>
      </c>
      <c r="N187" s="702" t="s">
        <v>104</v>
      </c>
      <c r="O187" s="702" t="s">
        <v>105</v>
      </c>
      <c r="P187" s="702" t="s">
        <v>156</v>
      </c>
      <c r="Q187" s="702" t="s">
        <v>108</v>
      </c>
      <c r="R187" s="702" t="s">
        <v>90</v>
      </c>
      <c r="S187" s="704" t="s">
        <v>176</v>
      </c>
    </row>
    <row r="188" spans="1:19" hidden="1">
      <c r="A188" s="695">
        <v>43320</v>
      </c>
      <c r="B188" s="696">
        <v>43320</v>
      </c>
      <c r="C188" s="697" t="s">
        <v>106</v>
      </c>
      <c r="D188" s="697" t="s">
        <v>355</v>
      </c>
      <c r="E188" s="697" t="s">
        <v>302</v>
      </c>
      <c r="F188" s="697" t="s">
        <v>356</v>
      </c>
      <c r="G188" s="697" t="s">
        <v>357</v>
      </c>
      <c r="H188" s="698">
        <v>17.739999999999998</v>
      </c>
      <c r="I188" s="697" t="s">
        <v>175</v>
      </c>
      <c r="J188" s="697" t="s">
        <v>101</v>
      </c>
      <c r="K188" s="697" t="s">
        <v>102</v>
      </c>
      <c r="L188" s="697" t="s">
        <v>103</v>
      </c>
      <c r="M188" s="697" t="s">
        <v>107</v>
      </c>
      <c r="N188" s="697" t="s">
        <v>104</v>
      </c>
      <c r="O188" s="697" t="s">
        <v>105</v>
      </c>
      <c r="P188" s="697" t="s">
        <v>156</v>
      </c>
      <c r="Q188" s="697" t="s">
        <v>358</v>
      </c>
      <c r="R188" s="697" t="s">
        <v>359</v>
      </c>
      <c r="S188" s="699" t="s">
        <v>176</v>
      </c>
    </row>
    <row r="189" spans="1:19" hidden="1">
      <c r="A189" s="700">
        <v>43342</v>
      </c>
      <c r="B189" s="701">
        <v>43342</v>
      </c>
      <c r="C189" s="702" t="s">
        <v>106</v>
      </c>
      <c r="D189" s="702" t="s">
        <v>387</v>
      </c>
      <c r="E189" s="702" t="s">
        <v>302</v>
      </c>
      <c r="F189" s="702" t="s">
        <v>388</v>
      </c>
      <c r="G189" s="702" t="s">
        <v>389</v>
      </c>
      <c r="H189" s="703">
        <v>39.65</v>
      </c>
      <c r="I189" s="702" t="s">
        <v>175</v>
      </c>
      <c r="J189" s="702" t="s">
        <v>101</v>
      </c>
      <c r="K189" s="702" t="s">
        <v>102</v>
      </c>
      <c r="L189" s="702" t="s">
        <v>103</v>
      </c>
      <c r="M189" s="702" t="s">
        <v>107</v>
      </c>
      <c r="N189" s="702" t="s">
        <v>104</v>
      </c>
      <c r="O189" s="702" t="s">
        <v>105</v>
      </c>
      <c r="P189" s="702" t="s">
        <v>156</v>
      </c>
      <c r="Q189" s="702" t="s">
        <v>108</v>
      </c>
      <c r="R189" s="702" t="s">
        <v>90</v>
      </c>
      <c r="S189" s="704" t="s">
        <v>176</v>
      </c>
    </row>
    <row r="190" spans="1:19" hidden="1">
      <c r="A190" s="695">
        <v>43342</v>
      </c>
      <c r="B190" s="696">
        <v>43342</v>
      </c>
      <c r="C190" s="697" t="s">
        <v>106</v>
      </c>
      <c r="D190" s="697" t="s">
        <v>387</v>
      </c>
      <c r="E190" s="697" t="s">
        <v>302</v>
      </c>
      <c r="F190" s="697" t="s">
        <v>390</v>
      </c>
      <c r="G190" s="697" t="s">
        <v>389</v>
      </c>
      <c r="H190" s="698">
        <v>37.74</v>
      </c>
      <c r="I190" s="697" t="s">
        <v>175</v>
      </c>
      <c r="J190" s="697" t="s">
        <v>101</v>
      </c>
      <c r="K190" s="697" t="s">
        <v>102</v>
      </c>
      <c r="L190" s="697" t="s">
        <v>103</v>
      </c>
      <c r="M190" s="697" t="s">
        <v>107</v>
      </c>
      <c r="N190" s="697" t="s">
        <v>104</v>
      </c>
      <c r="O190" s="697" t="s">
        <v>105</v>
      </c>
      <c r="P190" s="697" t="s">
        <v>156</v>
      </c>
      <c r="Q190" s="697" t="s">
        <v>108</v>
      </c>
      <c r="R190" s="697" t="s">
        <v>90</v>
      </c>
      <c r="S190" s="699" t="s">
        <v>176</v>
      </c>
    </row>
    <row r="191" spans="1:19" hidden="1">
      <c r="A191" s="700">
        <v>43343</v>
      </c>
      <c r="B191" s="701">
        <v>43343</v>
      </c>
      <c r="C191" s="702" t="s">
        <v>156</v>
      </c>
      <c r="D191" s="702" t="s">
        <v>530</v>
      </c>
      <c r="E191" s="702" t="s">
        <v>302</v>
      </c>
      <c r="F191" s="702" t="s">
        <v>536</v>
      </c>
      <c r="G191" s="702" t="s">
        <v>532</v>
      </c>
      <c r="H191" s="703">
        <v>12.61</v>
      </c>
      <c r="I191" s="702" t="s">
        <v>175</v>
      </c>
      <c r="J191" s="702" t="s">
        <v>110</v>
      </c>
      <c r="K191" s="702" t="s">
        <v>102</v>
      </c>
      <c r="L191" s="702" t="s">
        <v>103</v>
      </c>
      <c r="M191" s="702" t="s">
        <v>156</v>
      </c>
      <c r="N191" s="702" t="s">
        <v>104</v>
      </c>
      <c r="O191" s="702" t="s">
        <v>105</v>
      </c>
      <c r="P191" s="702" t="s">
        <v>156</v>
      </c>
      <c r="Q191" s="702" t="s">
        <v>156</v>
      </c>
      <c r="R191" s="702" t="s">
        <v>156</v>
      </c>
      <c r="S191" s="704" t="s">
        <v>156</v>
      </c>
    </row>
    <row r="192" spans="1:19" hidden="1">
      <c r="A192" s="695">
        <v>43343</v>
      </c>
      <c r="B192" s="696">
        <v>43343</v>
      </c>
      <c r="C192" s="697" t="s">
        <v>156</v>
      </c>
      <c r="D192" s="697" t="s">
        <v>530</v>
      </c>
      <c r="E192" s="697" t="s">
        <v>302</v>
      </c>
      <c r="F192" s="697" t="s">
        <v>536</v>
      </c>
      <c r="G192" s="697" t="s">
        <v>532</v>
      </c>
      <c r="H192" s="698">
        <v>24.26</v>
      </c>
      <c r="I192" s="697" t="s">
        <v>175</v>
      </c>
      <c r="J192" s="697" t="s">
        <v>110</v>
      </c>
      <c r="K192" s="697" t="s">
        <v>102</v>
      </c>
      <c r="L192" s="697" t="s">
        <v>103</v>
      </c>
      <c r="M192" s="697" t="s">
        <v>156</v>
      </c>
      <c r="N192" s="697" t="s">
        <v>104</v>
      </c>
      <c r="O192" s="697" t="s">
        <v>105</v>
      </c>
      <c r="P192" s="697" t="s">
        <v>156</v>
      </c>
      <c r="Q192" s="697" t="s">
        <v>156</v>
      </c>
      <c r="R192" s="697" t="s">
        <v>156</v>
      </c>
      <c r="S192" s="699" t="s">
        <v>156</v>
      </c>
    </row>
    <row r="193" spans="1:19" hidden="1">
      <c r="A193" s="700">
        <v>43343</v>
      </c>
      <c r="B193" s="701">
        <v>43343</v>
      </c>
      <c r="C193" s="702" t="s">
        <v>156</v>
      </c>
      <c r="D193" s="702" t="s">
        <v>530</v>
      </c>
      <c r="E193" s="702" t="s">
        <v>302</v>
      </c>
      <c r="F193" s="702" t="s">
        <v>536</v>
      </c>
      <c r="G193" s="702" t="s">
        <v>532</v>
      </c>
      <c r="H193" s="703">
        <v>74.09</v>
      </c>
      <c r="I193" s="702" t="s">
        <v>175</v>
      </c>
      <c r="J193" s="702" t="s">
        <v>110</v>
      </c>
      <c r="K193" s="702" t="s">
        <v>102</v>
      </c>
      <c r="L193" s="702" t="s">
        <v>103</v>
      </c>
      <c r="M193" s="702" t="s">
        <v>156</v>
      </c>
      <c r="N193" s="702" t="s">
        <v>104</v>
      </c>
      <c r="O193" s="702" t="s">
        <v>105</v>
      </c>
      <c r="P193" s="702" t="s">
        <v>156</v>
      </c>
      <c r="Q193" s="702" t="s">
        <v>156</v>
      </c>
      <c r="R193" s="702" t="s">
        <v>156</v>
      </c>
      <c r="S193" s="704" t="s">
        <v>156</v>
      </c>
    </row>
    <row r="194" spans="1:19" hidden="1">
      <c r="A194" s="695">
        <v>43344</v>
      </c>
      <c r="B194" s="696">
        <v>43344</v>
      </c>
      <c r="C194" s="697" t="s">
        <v>156</v>
      </c>
      <c r="D194" s="697" t="s">
        <v>539</v>
      </c>
      <c r="E194" s="697" t="s">
        <v>302</v>
      </c>
      <c r="F194" s="697" t="s">
        <v>536</v>
      </c>
      <c r="G194" s="697" t="s">
        <v>532</v>
      </c>
      <c r="H194" s="698">
        <v>-12.61</v>
      </c>
      <c r="I194" s="697" t="s">
        <v>175</v>
      </c>
      <c r="J194" s="697" t="s">
        <v>110</v>
      </c>
      <c r="K194" s="697" t="s">
        <v>102</v>
      </c>
      <c r="L194" s="697" t="s">
        <v>103</v>
      </c>
      <c r="M194" s="697" t="s">
        <v>156</v>
      </c>
      <c r="N194" s="697" t="s">
        <v>104</v>
      </c>
      <c r="O194" s="697" t="s">
        <v>105</v>
      </c>
      <c r="P194" s="697" t="s">
        <v>156</v>
      </c>
      <c r="Q194" s="697" t="s">
        <v>156</v>
      </c>
      <c r="R194" s="697" t="s">
        <v>156</v>
      </c>
      <c r="S194" s="699" t="s">
        <v>156</v>
      </c>
    </row>
    <row r="195" spans="1:19" hidden="1">
      <c r="A195" s="700">
        <v>43344</v>
      </c>
      <c r="B195" s="701">
        <v>43344</v>
      </c>
      <c r="C195" s="702" t="s">
        <v>156</v>
      </c>
      <c r="D195" s="702" t="s">
        <v>539</v>
      </c>
      <c r="E195" s="702" t="s">
        <v>302</v>
      </c>
      <c r="F195" s="702" t="s">
        <v>536</v>
      </c>
      <c r="G195" s="702" t="s">
        <v>532</v>
      </c>
      <c r="H195" s="703">
        <v>-24.26</v>
      </c>
      <c r="I195" s="702" t="s">
        <v>175</v>
      </c>
      <c r="J195" s="702" t="s">
        <v>110</v>
      </c>
      <c r="K195" s="702" t="s">
        <v>102</v>
      </c>
      <c r="L195" s="702" t="s">
        <v>103</v>
      </c>
      <c r="M195" s="702" t="s">
        <v>156</v>
      </c>
      <c r="N195" s="702" t="s">
        <v>104</v>
      </c>
      <c r="O195" s="702" t="s">
        <v>105</v>
      </c>
      <c r="P195" s="702" t="s">
        <v>156</v>
      </c>
      <c r="Q195" s="702" t="s">
        <v>156</v>
      </c>
      <c r="R195" s="702" t="s">
        <v>156</v>
      </c>
      <c r="S195" s="704" t="s">
        <v>156</v>
      </c>
    </row>
    <row r="196" spans="1:19" hidden="1">
      <c r="A196" s="695">
        <v>43344</v>
      </c>
      <c r="B196" s="696">
        <v>43344</v>
      </c>
      <c r="C196" s="697" t="s">
        <v>156</v>
      </c>
      <c r="D196" s="697" t="s">
        <v>539</v>
      </c>
      <c r="E196" s="697" t="s">
        <v>302</v>
      </c>
      <c r="F196" s="697" t="s">
        <v>536</v>
      </c>
      <c r="G196" s="697" t="s">
        <v>532</v>
      </c>
      <c r="H196" s="698">
        <v>-74.09</v>
      </c>
      <c r="I196" s="697" t="s">
        <v>175</v>
      </c>
      <c r="J196" s="697" t="s">
        <v>110</v>
      </c>
      <c r="K196" s="697" t="s">
        <v>102</v>
      </c>
      <c r="L196" s="697" t="s">
        <v>103</v>
      </c>
      <c r="M196" s="697" t="s">
        <v>156</v>
      </c>
      <c r="N196" s="697" t="s">
        <v>104</v>
      </c>
      <c r="O196" s="697" t="s">
        <v>105</v>
      </c>
      <c r="P196" s="697" t="s">
        <v>156</v>
      </c>
      <c r="Q196" s="697" t="s">
        <v>156</v>
      </c>
      <c r="R196" s="697" t="s">
        <v>156</v>
      </c>
      <c r="S196" s="699" t="s">
        <v>156</v>
      </c>
    </row>
    <row r="197" spans="1:19" hidden="1">
      <c r="A197" s="700">
        <v>43356</v>
      </c>
      <c r="B197" s="701">
        <v>43356</v>
      </c>
      <c r="C197" s="702" t="s">
        <v>106</v>
      </c>
      <c r="D197" s="702" t="s">
        <v>416</v>
      </c>
      <c r="E197" s="702" t="s">
        <v>302</v>
      </c>
      <c r="F197" s="702" t="s">
        <v>419</v>
      </c>
      <c r="G197" s="702" t="s">
        <v>418</v>
      </c>
      <c r="H197" s="703">
        <v>74.09</v>
      </c>
      <c r="I197" s="702" t="s">
        <v>175</v>
      </c>
      <c r="J197" s="702" t="s">
        <v>110</v>
      </c>
      <c r="K197" s="702" t="s">
        <v>102</v>
      </c>
      <c r="L197" s="702" t="s">
        <v>103</v>
      </c>
      <c r="M197" s="702" t="s">
        <v>107</v>
      </c>
      <c r="N197" s="702" t="s">
        <v>104</v>
      </c>
      <c r="O197" s="702" t="s">
        <v>105</v>
      </c>
      <c r="P197" s="702" t="s">
        <v>156</v>
      </c>
      <c r="Q197" s="702" t="s">
        <v>108</v>
      </c>
      <c r="R197" s="702" t="s">
        <v>90</v>
      </c>
      <c r="S197" s="704" t="s">
        <v>176</v>
      </c>
    </row>
    <row r="198" spans="1:19" hidden="1">
      <c r="A198" s="695">
        <v>43356</v>
      </c>
      <c r="B198" s="696">
        <v>43356</v>
      </c>
      <c r="C198" s="697" t="s">
        <v>106</v>
      </c>
      <c r="D198" s="697" t="s">
        <v>416</v>
      </c>
      <c r="E198" s="697" t="s">
        <v>302</v>
      </c>
      <c r="F198" s="697" t="s">
        <v>420</v>
      </c>
      <c r="G198" s="697" t="s">
        <v>418</v>
      </c>
      <c r="H198" s="698">
        <v>12.61</v>
      </c>
      <c r="I198" s="697" t="s">
        <v>175</v>
      </c>
      <c r="J198" s="697" t="s">
        <v>110</v>
      </c>
      <c r="K198" s="697" t="s">
        <v>102</v>
      </c>
      <c r="L198" s="697" t="s">
        <v>103</v>
      </c>
      <c r="M198" s="697" t="s">
        <v>107</v>
      </c>
      <c r="N198" s="697" t="s">
        <v>104</v>
      </c>
      <c r="O198" s="697" t="s">
        <v>105</v>
      </c>
      <c r="P198" s="697" t="s">
        <v>156</v>
      </c>
      <c r="Q198" s="697" t="s">
        <v>108</v>
      </c>
      <c r="R198" s="697" t="s">
        <v>90</v>
      </c>
      <c r="S198" s="699" t="s">
        <v>176</v>
      </c>
    </row>
    <row r="199" spans="1:19" hidden="1">
      <c r="A199" s="700">
        <v>43356</v>
      </c>
      <c r="B199" s="701">
        <v>43356</v>
      </c>
      <c r="C199" s="702" t="s">
        <v>106</v>
      </c>
      <c r="D199" s="702" t="s">
        <v>416</v>
      </c>
      <c r="E199" s="702" t="s">
        <v>302</v>
      </c>
      <c r="F199" s="702" t="s">
        <v>421</v>
      </c>
      <c r="G199" s="702" t="s">
        <v>418</v>
      </c>
      <c r="H199" s="703">
        <v>24.26</v>
      </c>
      <c r="I199" s="702" t="s">
        <v>175</v>
      </c>
      <c r="J199" s="702" t="s">
        <v>110</v>
      </c>
      <c r="K199" s="702" t="s">
        <v>102</v>
      </c>
      <c r="L199" s="702" t="s">
        <v>103</v>
      </c>
      <c r="M199" s="702" t="s">
        <v>107</v>
      </c>
      <c r="N199" s="702" t="s">
        <v>104</v>
      </c>
      <c r="O199" s="702" t="s">
        <v>105</v>
      </c>
      <c r="P199" s="702" t="s">
        <v>156</v>
      </c>
      <c r="Q199" s="702" t="s">
        <v>108</v>
      </c>
      <c r="R199" s="702" t="s">
        <v>90</v>
      </c>
      <c r="S199" s="704" t="s">
        <v>176</v>
      </c>
    </row>
    <row r="200" spans="1:19" hidden="1">
      <c r="A200" s="695">
        <v>43368</v>
      </c>
      <c r="B200" s="696">
        <v>43368</v>
      </c>
      <c r="C200" s="697" t="s">
        <v>106</v>
      </c>
      <c r="D200" s="697" t="s">
        <v>460</v>
      </c>
      <c r="E200" s="697" t="s">
        <v>302</v>
      </c>
      <c r="F200" s="697" t="s">
        <v>461</v>
      </c>
      <c r="G200" s="697" t="s">
        <v>462</v>
      </c>
      <c r="H200" s="698">
        <v>17.61</v>
      </c>
      <c r="I200" s="697" t="s">
        <v>175</v>
      </c>
      <c r="J200" s="697" t="s">
        <v>114</v>
      </c>
      <c r="K200" s="697" t="s">
        <v>102</v>
      </c>
      <c r="L200" s="697" t="s">
        <v>103</v>
      </c>
      <c r="M200" s="697" t="s">
        <v>107</v>
      </c>
      <c r="N200" s="697" t="s">
        <v>104</v>
      </c>
      <c r="O200" s="697" t="s">
        <v>105</v>
      </c>
      <c r="P200" s="697" t="s">
        <v>156</v>
      </c>
      <c r="Q200" s="697" t="s">
        <v>108</v>
      </c>
      <c r="R200" s="697" t="s">
        <v>90</v>
      </c>
      <c r="S200" s="699" t="s">
        <v>176</v>
      </c>
    </row>
    <row r="201" spans="1:19" hidden="1">
      <c r="A201" s="700">
        <v>43368</v>
      </c>
      <c r="B201" s="701">
        <v>43368</v>
      </c>
      <c r="C201" s="702" t="s">
        <v>106</v>
      </c>
      <c r="D201" s="702" t="s">
        <v>469</v>
      </c>
      <c r="E201" s="702" t="s">
        <v>302</v>
      </c>
      <c r="F201" s="702" t="s">
        <v>472</v>
      </c>
      <c r="G201" s="702" t="s">
        <v>471</v>
      </c>
      <c r="H201" s="703">
        <v>18.52</v>
      </c>
      <c r="I201" s="702" t="s">
        <v>175</v>
      </c>
      <c r="J201" s="702" t="s">
        <v>110</v>
      </c>
      <c r="K201" s="702" t="s">
        <v>102</v>
      </c>
      <c r="L201" s="702" t="s">
        <v>103</v>
      </c>
      <c r="M201" s="702" t="s">
        <v>107</v>
      </c>
      <c r="N201" s="702" t="s">
        <v>104</v>
      </c>
      <c r="O201" s="702" t="s">
        <v>105</v>
      </c>
      <c r="P201" s="702" t="s">
        <v>156</v>
      </c>
      <c r="Q201" s="702" t="s">
        <v>108</v>
      </c>
      <c r="R201" s="702" t="s">
        <v>90</v>
      </c>
      <c r="S201" s="704" t="s">
        <v>176</v>
      </c>
    </row>
    <row r="202" spans="1:19" hidden="1">
      <c r="A202" s="695">
        <v>43368</v>
      </c>
      <c r="B202" s="696">
        <v>43368</v>
      </c>
      <c r="C202" s="697" t="s">
        <v>106</v>
      </c>
      <c r="D202" s="697" t="s">
        <v>469</v>
      </c>
      <c r="E202" s="697" t="s">
        <v>302</v>
      </c>
      <c r="F202" s="697" t="s">
        <v>473</v>
      </c>
      <c r="G202" s="697" t="s">
        <v>471</v>
      </c>
      <c r="H202" s="698">
        <v>75.650000000000006</v>
      </c>
      <c r="I202" s="697" t="s">
        <v>175</v>
      </c>
      <c r="J202" s="697" t="s">
        <v>110</v>
      </c>
      <c r="K202" s="697" t="s">
        <v>102</v>
      </c>
      <c r="L202" s="697" t="s">
        <v>103</v>
      </c>
      <c r="M202" s="697" t="s">
        <v>107</v>
      </c>
      <c r="N202" s="697" t="s">
        <v>104</v>
      </c>
      <c r="O202" s="697" t="s">
        <v>105</v>
      </c>
      <c r="P202" s="697" t="s">
        <v>156</v>
      </c>
      <c r="Q202" s="697" t="s">
        <v>108</v>
      </c>
      <c r="R202" s="697" t="s">
        <v>90</v>
      </c>
      <c r="S202" s="699" t="s">
        <v>176</v>
      </c>
    </row>
    <row r="203" spans="1:19" hidden="1">
      <c r="A203" s="700">
        <v>43368</v>
      </c>
      <c r="B203" s="701">
        <v>43368</v>
      </c>
      <c r="C203" s="702" t="s">
        <v>106</v>
      </c>
      <c r="D203" s="702" t="s">
        <v>469</v>
      </c>
      <c r="E203" s="702" t="s">
        <v>302</v>
      </c>
      <c r="F203" s="702" t="s">
        <v>476</v>
      </c>
      <c r="G203" s="702" t="s">
        <v>471</v>
      </c>
      <c r="H203" s="703">
        <v>35.83</v>
      </c>
      <c r="I203" s="702" t="s">
        <v>175</v>
      </c>
      <c r="J203" s="702" t="s">
        <v>110</v>
      </c>
      <c r="K203" s="702" t="s">
        <v>102</v>
      </c>
      <c r="L203" s="702" t="s">
        <v>103</v>
      </c>
      <c r="M203" s="702" t="s">
        <v>107</v>
      </c>
      <c r="N203" s="702" t="s">
        <v>104</v>
      </c>
      <c r="O203" s="702" t="s">
        <v>105</v>
      </c>
      <c r="P203" s="702" t="s">
        <v>156</v>
      </c>
      <c r="Q203" s="702" t="s">
        <v>108</v>
      </c>
      <c r="R203" s="702" t="s">
        <v>90</v>
      </c>
      <c r="S203" s="704" t="s">
        <v>176</v>
      </c>
    </row>
    <row r="204" spans="1:19" hidden="1">
      <c r="A204" s="695">
        <v>43368</v>
      </c>
      <c r="B204" s="696">
        <v>43368</v>
      </c>
      <c r="C204" s="697" t="s">
        <v>106</v>
      </c>
      <c r="D204" s="697" t="s">
        <v>469</v>
      </c>
      <c r="E204" s="697" t="s">
        <v>302</v>
      </c>
      <c r="F204" s="697" t="s">
        <v>478</v>
      </c>
      <c r="G204" s="697" t="s">
        <v>471</v>
      </c>
      <c r="H204" s="698">
        <v>35.83</v>
      </c>
      <c r="I204" s="697" t="s">
        <v>175</v>
      </c>
      <c r="J204" s="697" t="s">
        <v>110</v>
      </c>
      <c r="K204" s="697" t="s">
        <v>102</v>
      </c>
      <c r="L204" s="697" t="s">
        <v>103</v>
      </c>
      <c r="M204" s="697" t="s">
        <v>107</v>
      </c>
      <c r="N204" s="697" t="s">
        <v>104</v>
      </c>
      <c r="O204" s="697" t="s">
        <v>105</v>
      </c>
      <c r="P204" s="697" t="s">
        <v>156</v>
      </c>
      <c r="Q204" s="697" t="s">
        <v>108</v>
      </c>
      <c r="R204" s="697" t="s">
        <v>90</v>
      </c>
      <c r="S204" s="699" t="s">
        <v>176</v>
      </c>
    </row>
    <row r="205" spans="1:19" hidden="1">
      <c r="A205" s="700">
        <v>43373</v>
      </c>
      <c r="B205" s="701">
        <v>43373</v>
      </c>
      <c r="C205" s="702" t="s">
        <v>156</v>
      </c>
      <c r="D205" s="702" t="s">
        <v>540</v>
      </c>
      <c r="E205" s="702" t="s">
        <v>302</v>
      </c>
      <c r="F205" s="702" t="s">
        <v>543</v>
      </c>
      <c r="G205" s="702" t="s">
        <v>542</v>
      </c>
      <c r="H205" s="703">
        <v>14.61</v>
      </c>
      <c r="I205" s="702" t="s">
        <v>175</v>
      </c>
      <c r="J205" s="702" t="s">
        <v>110</v>
      </c>
      <c r="K205" s="702" t="s">
        <v>102</v>
      </c>
      <c r="L205" s="702" t="s">
        <v>103</v>
      </c>
      <c r="M205" s="702" t="s">
        <v>156</v>
      </c>
      <c r="N205" s="702" t="s">
        <v>104</v>
      </c>
      <c r="O205" s="702" t="s">
        <v>105</v>
      </c>
      <c r="P205" s="702" t="s">
        <v>156</v>
      </c>
      <c r="Q205" s="702" t="s">
        <v>156</v>
      </c>
      <c r="R205" s="702" t="s">
        <v>156</v>
      </c>
      <c r="S205" s="704" t="s">
        <v>156</v>
      </c>
    </row>
    <row r="206" spans="1:19" hidden="1">
      <c r="A206" s="695">
        <v>43373</v>
      </c>
      <c r="B206" s="696">
        <v>43373</v>
      </c>
      <c r="C206" s="697" t="s">
        <v>156</v>
      </c>
      <c r="D206" s="697" t="s">
        <v>540</v>
      </c>
      <c r="E206" s="697" t="s">
        <v>302</v>
      </c>
      <c r="F206" s="697" t="s">
        <v>543</v>
      </c>
      <c r="G206" s="697" t="s">
        <v>542</v>
      </c>
      <c r="H206" s="698">
        <v>74.78</v>
      </c>
      <c r="I206" s="697" t="s">
        <v>175</v>
      </c>
      <c r="J206" s="697" t="s">
        <v>110</v>
      </c>
      <c r="K206" s="697" t="s">
        <v>102</v>
      </c>
      <c r="L206" s="697" t="s">
        <v>103</v>
      </c>
      <c r="M206" s="697" t="s">
        <v>156</v>
      </c>
      <c r="N206" s="697" t="s">
        <v>104</v>
      </c>
      <c r="O206" s="697" t="s">
        <v>105</v>
      </c>
      <c r="P206" s="697" t="s">
        <v>156</v>
      </c>
      <c r="Q206" s="697" t="s">
        <v>156</v>
      </c>
      <c r="R206" s="697" t="s">
        <v>156</v>
      </c>
      <c r="S206" s="699" t="s">
        <v>156</v>
      </c>
    </row>
    <row r="207" spans="1:19" hidden="1">
      <c r="A207" s="700">
        <v>43374</v>
      </c>
      <c r="B207" s="701">
        <v>43374</v>
      </c>
      <c r="C207" s="702" t="s">
        <v>156</v>
      </c>
      <c r="D207" s="702" t="s">
        <v>848</v>
      </c>
      <c r="E207" s="702" t="s">
        <v>302</v>
      </c>
      <c r="F207" s="702" t="s">
        <v>543</v>
      </c>
      <c r="G207" s="702" t="s">
        <v>542</v>
      </c>
      <c r="H207" s="703">
        <v>-14.61</v>
      </c>
      <c r="I207" s="702" t="s">
        <v>175</v>
      </c>
      <c r="J207" s="702" t="s">
        <v>110</v>
      </c>
      <c r="K207" s="702" t="s">
        <v>102</v>
      </c>
      <c r="L207" s="702" t="s">
        <v>103</v>
      </c>
      <c r="M207" s="702" t="s">
        <v>156</v>
      </c>
      <c r="N207" s="702" t="s">
        <v>104</v>
      </c>
      <c r="O207" s="702" t="s">
        <v>105</v>
      </c>
      <c r="P207" s="702" t="s">
        <v>156</v>
      </c>
      <c r="Q207" s="702" t="s">
        <v>156</v>
      </c>
      <c r="R207" s="702" t="s">
        <v>156</v>
      </c>
      <c r="S207" s="704" t="s">
        <v>156</v>
      </c>
    </row>
    <row r="208" spans="1:19" hidden="1">
      <c r="A208" s="695">
        <v>43374</v>
      </c>
      <c r="B208" s="696">
        <v>43374</v>
      </c>
      <c r="C208" s="697" t="s">
        <v>156</v>
      </c>
      <c r="D208" s="697" t="s">
        <v>848</v>
      </c>
      <c r="E208" s="697" t="s">
        <v>302</v>
      </c>
      <c r="F208" s="697" t="s">
        <v>543</v>
      </c>
      <c r="G208" s="697" t="s">
        <v>542</v>
      </c>
      <c r="H208" s="698">
        <v>-74.78</v>
      </c>
      <c r="I208" s="697" t="s">
        <v>175</v>
      </c>
      <c r="J208" s="697" t="s">
        <v>110</v>
      </c>
      <c r="K208" s="697" t="s">
        <v>102</v>
      </c>
      <c r="L208" s="697" t="s">
        <v>103</v>
      </c>
      <c r="M208" s="697" t="s">
        <v>156</v>
      </c>
      <c r="N208" s="697" t="s">
        <v>104</v>
      </c>
      <c r="O208" s="697" t="s">
        <v>105</v>
      </c>
      <c r="P208" s="697" t="s">
        <v>156</v>
      </c>
      <c r="Q208" s="697" t="s">
        <v>156</v>
      </c>
      <c r="R208" s="697" t="s">
        <v>156</v>
      </c>
      <c r="S208" s="699" t="s">
        <v>156</v>
      </c>
    </row>
    <row r="209" spans="1:19" hidden="1">
      <c r="A209" s="700">
        <v>43388</v>
      </c>
      <c r="B209" s="701">
        <v>43388</v>
      </c>
      <c r="C209" s="702" t="s">
        <v>106</v>
      </c>
      <c r="D209" s="702" t="s">
        <v>849</v>
      </c>
      <c r="E209" s="702" t="s">
        <v>302</v>
      </c>
      <c r="F209" s="702" t="s">
        <v>850</v>
      </c>
      <c r="G209" s="702" t="s">
        <v>851</v>
      </c>
      <c r="H209" s="703">
        <v>14.61</v>
      </c>
      <c r="I209" s="702" t="s">
        <v>175</v>
      </c>
      <c r="J209" s="702" t="s">
        <v>110</v>
      </c>
      <c r="K209" s="702" t="s">
        <v>102</v>
      </c>
      <c r="L209" s="702" t="s">
        <v>103</v>
      </c>
      <c r="M209" s="702" t="s">
        <v>107</v>
      </c>
      <c r="N209" s="702" t="s">
        <v>104</v>
      </c>
      <c r="O209" s="702" t="s">
        <v>105</v>
      </c>
      <c r="P209" s="702" t="s">
        <v>156</v>
      </c>
      <c r="Q209" s="702" t="s">
        <v>108</v>
      </c>
      <c r="R209" s="702" t="s">
        <v>90</v>
      </c>
      <c r="S209" s="704" t="s">
        <v>176</v>
      </c>
    </row>
    <row r="210" spans="1:19" hidden="1">
      <c r="A210" s="695">
        <v>43388</v>
      </c>
      <c r="B210" s="696">
        <v>43388</v>
      </c>
      <c r="C210" s="697" t="s">
        <v>106</v>
      </c>
      <c r="D210" s="697" t="s">
        <v>849</v>
      </c>
      <c r="E210" s="697" t="s">
        <v>302</v>
      </c>
      <c r="F210" s="697" t="s">
        <v>850</v>
      </c>
      <c r="G210" s="697" t="s">
        <v>851</v>
      </c>
      <c r="H210" s="698">
        <v>74.78</v>
      </c>
      <c r="I210" s="697" t="s">
        <v>175</v>
      </c>
      <c r="J210" s="697" t="s">
        <v>110</v>
      </c>
      <c r="K210" s="697" t="s">
        <v>102</v>
      </c>
      <c r="L210" s="697" t="s">
        <v>103</v>
      </c>
      <c r="M210" s="697" t="s">
        <v>107</v>
      </c>
      <c r="N210" s="697" t="s">
        <v>104</v>
      </c>
      <c r="O210" s="697" t="s">
        <v>105</v>
      </c>
      <c r="P210" s="697" t="s">
        <v>156</v>
      </c>
      <c r="Q210" s="697" t="s">
        <v>108</v>
      </c>
      <c r="R210" s="697" t="s">
        <v>90</v>
      </c>
      <c r="S210" s="699" t="s">
        <v>176</v>
      </c>
    </row>
    <row r="211" spans="1:19" hidden="1">
      <c r="A211" s="700">
        <v>43404</v>
      </c>
      <c r="B211" s="701">
        <v>43404</v>
      </c>
      <c r="C211" s="702" t="s">
        <v>156</v>
      </c>
      <c r="D211" s="702" t="s">
        <v>852</v>
      </c>
      <c r="E211" s="702" t="s">
        <v>302</v>
      </c>
      <c r="F211" s="702" t="s">
        <v>853</v>
      </c>
      <c r="G211" s="702" t="s">
        <v>156</v>
      </c>
      <c r="H211" s="703">
        <v>37.22</v>
      </c>
      <c r="I211" s="702" t="s">
        <v>175</v>
      </c>
      <c r="J211" s="702" t="s">
        <v>259</v>
      </c>
      <c r="K211" s="702" t="s">
        <v>102</v>
      </c>
      <c r="L211" s="702" t="s">
        <v>103</v>
      </c>
      <c r="M211" s="702" t="s">
        <v>107</v>
      </c>
      <c r="N211" s="702" t="s">
        <v>104</v>
      </c>
      <c r="O211" s="702" t="s">
        <v>105</v>
      </c>
      <c r="P211" s="702" t="s">
        <v>156</v>
      </c>
      <c r="Q211" s="702" t="s">
        <v>156</v>
      </c>
      <c r="R211" s="702" t="s">
        <v>156</v>
      </c>
      <c r="S211" s="704" t="s">
        <v>156</v>
      </c>
    </row>
    <row r="212" spans="1:19" hidden="1">
      <c r="A212" s="695">
        <v>43404</v>
      </c>
      <c r="B212" s="696">
        <v>43404</v>
      </c>
      <c r="C212" s="697" t="s">
        <v>156</v>
      </c>
      <c r="D212" s="697" t="s">
        <v>852</v>
      </c>
      <c r="E212" s="697" t="s">
        <v>302</v>
      </c>
      <c r="F212" s="697" t="s">
        <v>854</v>
      </c>
      <c r="G212" s="697" t="s">
        <v>156</v>
      </c>
      <c r="H212" s="698">
        <v>49.65</v>
      </c>
      <c r="I212" s="697" t="s">
        <v>175</v>
      </c>
      <c r="J212" s="697" t="s">
        <v>259</v>
      </c>
      <c r="K212" s="697" t="s">
        <v>102</v>
      </c>
      <c r="L212" s="697" t="s">
        <v>103</v>
      </c>
      <c r="M212" s="697" t="s">
        <v>107</v>
      </c>
      <c r="N212" s="697" t="s">
        <v>104</v>
      </c>
      <c r="O212" s="697" t="s">
        <v>105</v>
      </c>
      <c r="P212" s="697" t="s">
        <v>156</v>
      </c>
      <c r="Q212" s="697" t="s">
        <v>156</v>
      </c>
      <c r="R212" s="697" t="s">
        <v>156</v>
      </c>
      <c r="S212" s="699" t="s">
        <v>156</v>
      </c>
    </row>
    <row r="213" spans="1:19" hidden="1">
      <c r="A213" s="700">
        <v>43420</v>
      </c>
      <c r="B213" s="701">
        <v>43408</v>
      </c>
      <c r="C213" s="702" t="s">
        <v>156</v>
      </c>
      <c r="D213" s="702" t="s">
        <v>855</v>
      </c>
      <c r="E213" s="702" t="s">
        <v>302</v>
      </c>
      <c r="F213" s="702" t="s">
        <v>856</v>
      </c>
      <c r="G213" s="702" t="s">
        <v>156</v>
      </c>
      <c r="H213" s="703">
        <v>14.3</v>
      </c>
      <c r="I213" s="702" t="s">
        <v>175</v>
      </c>
      <c r="J213" s="702" t="s">
        <v>242</v>
      </c>
      <c r="K213" s="702" t="s">
        <v>243</v>
      </c>
      <c r="L213" s="702" t="s">
        <v>103</v>
      </c>
      <c r="M213" s="702" t="s">
        <v>107</v>
      </c>
      <c r="N213" s="702" t="s">
        <v>104</v>
      </c>
      <c r="O213" s="702" t="s">
        <v>105</v>
      </c>
      <c r="P213" s="702" t="s">
        <v>156</v>
      </c>
      <c r="Q213" s="702" t="s">
        <v>156</v>
      </c>
      <c r="R213" s="702" t="s">
        <v>156</v>
      </c>
      <c r="S213" s="704" t="s">
        <v>156</v>
      </c>
    </row>
    <row r="214" spans="1:19" hidden="1">
      <c r="A214" s="695">
        <v>43420</v>
      </c>
      <c r="B214" s="696">
        <v>43413</v>
      </c>
      <c r="C214" s="697" t="s">
        <v>156</v>
      </c>
      <c r="D214" s="697" t="s">
        <v>857</v>
      </c>
      <c r="E214" s="697" t="s">
        <v>302</v>
      </c>
      <c r="F214" s="697" t="s">
        <v>858</v>
      </c>
      <c r="G214" s="697" t="s">
        <v>156</v>
      </c>
      <c r="H214" s="698">
        <v>15.37</v>
      </c>
      <c r="I214" s="697" t="s">
        <v>175</v>
      </c>
      <c r="J214" s="697" t="s">
        <v>242</v>
      </c>
      <c r="K214" s="697" t="s">
        <v>243</v>
      </c>
      <c r="L214" s="697" t="s">
        <v>103</v>
      </c>
      <c r="M214" s="697" t="s">
        <v>107</v>
      </c>
      <c r="N214" s="697" t="s">
        <v>104</v>
      </c>
      <c r="O214" s="697" t="s">
        <v>105</v>
      </c>
      <c r="P214" s="697" t="s">
        <v>156</v>
      </c>
      <c r="Q214" s="697" t="s">
        <v>156</v>
      </c>
      <c r="R214" s="697" t="s">
        <v>156</v>
      </c>
      <c r="S214" s="699" t="s">
        <v>156</v>
      </c>
    </row>
    <row r="215" spans="1:19" hidden="1">
      <c r="A215" s="700">
        <v>43426</v>
      </c>
      <c r="B215" s="701">
        <v>43426</v>
      </c>
      <c r="C215" s="702" t="s">
        <v>106</v>
      </c>
      <c r="D215" s="702" t="s">
        <v>859</v>
      </c>
      <c r="E215" s="702" t="s">
        <v>302</v>
      </c>
      <c r="F215" s="702" t="s">
        <v>860</v>
      </c>
      <c r="G215" s="702" t="s">
        <v>861</v>
      </c>
      <c r="H215" s="703">
        <v>32.35</v>
      </c>
      <c r="I215" s="702" t="s">
        <v>175</v>
      </c>
      <c r="J215" s="702" t="s">
        <v>251</v>
      </c>
      <c r="K215" s="702" t="s">
        <v>252</v>
      </c>
      <c r="L215" s="702" t="s">
        <v>103</v>
      </c>
      <c r="M215" s="702" t="s">
        <v>107</v>
      </c>
      <c r="N215" s="702" t="s">
        <v>104</v>
      </c>
      <c r="O215" s="702" t="s">
        <v>105</v>
      </c>
      <c r="P215" s="702" t="s">
        <v>156</v>
      </c>
      <c r="Q215" s="702" t="s">
        <v>108</v>
      </c>
      <c r="R215" s="702" t="s">
        <v>90</v>
      </c>
      <c r="S215" s="704" t="s">
        <v>176</v>
      </c>
    </row>
    <row r="216" spans="1:19" hidden="1">
      <c r="A216" s="695">
        <v>43426</v>
      </c>
      <c r="B216" s="696">
        <v>43426</v>
      </c>
      <c r="C216" s="697" t="s">
        <v>106</v>
      </c>
      <c r="D216" s="697" t="s">
        <v>859</v>
      </c>
      <c r="E216" s="697" t="s">
        <v>302</v>
      </c>
      <c r="F216" s="697" t="s">
        <v>862</v>
      </c>
      <c r="G216" s="697" t="s">
        <v>861</v>
      </c>
      <c r="H216" s="698">
        <v>79.48</v>
      </c>
      <c r="I216" s="697" t="s">
        <v>175</v>
      </c>
      <c r="J216" s="697" t="s">
        <v>251</v>
      </c>
      <c r="K216" s="697" t="s">
        <v>252</v>
      </c>
      <c r="L216" s="697" t="s">
        <v>103</v>
      </c>
      <c r="M216" s="697" t="s">
        <v>107</v>
      </c>
      <c r="N216" s="697" t="s">
        <v>104</v>
      </c>
      <c r="O216" s="697" t="s">
        <v>105</v>
      </c>
      <c r="P216" s="697" t="s">
        <v>156</v>
      </c>
      <c r="Q216" s="697" t="s">
        <v>108</v>
      </c>
      <c r="R216" s="697" t="s">
        <v>90</v>
      </c>
      <c r="S216" s="699" t="s">
        <v>176</v>
      </c>
    </row>
    <row r="217" spans="1:19" hidden="1">
      <c r="A217" s="700">
        <v>43426</v>
      </c>
      <c r="B217" s="701">
        <v>43426</v>
      </c>
      <c r="C217" s="702" t="s">
        <v>156</v>
      </c>
      <c r="D217" s="702" t="s">
        <v>863</v>
      </c>
      <c r="E217" s="702" t="s">
        <v>302</v>
      </c>
      <c r="F217" s="702" t="s">
        <v>864</v>
      </c>
      <c r="G217" s="702" t="s">
        <v>156</v>
      </c>
      <c r="H217" s="703">
        <v>21.33</v>
      </c>
      <c r="I217" s="702" t="s">
        <v>175</v>
      </c>
      <c r="J217" s="702" t="s">
        <v>242</v>
      </c>
      <c r="K217" s="702" t="s">
        <v>243</v>
      </c>
      <c r="L217" s="702" t="s">
        <v>103</v>
      </c>
      <c r="M217" s="702" t="s">
        <v>156</v>
      </c>
      <c r="N217" s="702" t="s">
        <v>104</v>
      </c>
      <c r="O217" s="702" t="s">
        <v>105</v>
      </c>
      <c r="P217" s="702" t="s">
        <v>156</v>
      </c>
      <c r="Q217" s="702" t="s">
        <v>156</v>
      </c>
      <c r="R217" s="702" t="s">
        <v>156</v>
      </c>
      <c r="S217" s="704" t="s">
        <v>156</v>
      </c>
    </row>
    <row r="218" spans="1:19" hidden="1">
      <c r="A218" s="695">
        <v>43434</v>
      </c>
      <c r="B218" s="696">
        <v>43434</v>
      </c>
      <c r="C218" s="697" t="s">
        <v>156</v>
      </c>
      <c r="D218" s="697" t="s">
        <v>697</v>
      </c>
      <c r="E218" s="697" t="s">
        <v>302</v>
      </c>
      <c r="F218" s="697" t="s">
        <v>865</v>
      </c>
      <c r="G218" s="697" t="s">
        <v>699</v>
      </c>
      <c r="H218" s="698">
        <v>9.83</v>
      </c>
      <c r="I218" s="697" t="s">
        <v>175</v>
      </c>
      <c r="J218" s="697" t="s">
        <v>251</v>
      </c>
      <c r="K218" s="697" t="s">
        <v>252</v>
      </c>
      <c r="L218" s="697" t="s">
        <v>103</v>
      </c>
      <c r="M218" s="697" t="s">
        <v>156</v>
      </c>
      <c r="N218" s="697" t="s">
        <v>104</v>
      </c>
      <c r="O218" s="697" t="s">
        <v>105</v>
      </c>
      <c r="P218" s="697" t="s">
        <v>156</v>
      </c>
      <c r="Q218" s="697" t="s">
        <v>156</v>
      </c>
      <c r="R218" s="697" t="s">
        <v>156</v>
      </c>
      <c r="S218" s="699" t="s">
        <v>156</v>
      </c>
    </row>
    <row r="219" spans="1:19" hidden="1">
      <c r="A219" s="700">
        <v>43434</v>
      </c>
      <c r="B219" s="701">
        <v>43434</v>
      </c>
      <c r="C219" s="702" t="s">
        <v>156</v>
      </c>
      <c r="D219" s="702" t="s">
        <v>697</v>
      </c>
      <c r="E219" s="702" t="s">
        <v>302</v>
      </c>
      <c r="F219" s="702" t="s">
        <v>865</v>
      </c>
      <c r="G219" s="702" t="s">
        <v>699</v>
      </c>
      <c r="H219" s="703">
        <v>76.7</v>
      </c>
      <c r="I219" s="702" t="s">
        <v>175</v>
      </c>
      <c r="J219" s="702" t="s">
        <v>251</v>
      </c>
      <c r="K219" s="702" t="s">
        <v>252</v>
      </c>
      <c r="L219" s="702" t="s">
        <v>103</v>
      </c>
      <c r="M219" s="702" t="s">
        <v>156</v>
      </c>
      <c r="N219" s="702" t="s">
        <v>104</v>
      </c>
      <c r="O219" s="702" t="s">
        <v>105</v>
      </c>
      <c r="P219" s="702" t="s">
        <v>156</v>
      </c>
      <c r="Q219" s="702" t="s">
        <v>156</v>
      </c>
      <c r="R219" s="702" t="s">
        <v>156</v>
      </c>
      <c r="S219" s="704" t="s">
        <v>156</v>
      </c>
    </row>
    <row r="220" spans="1:19" hidden="1">
      <c r="A220" s="695">
        <v>43434</v>
      </c>
      <c r="B220" s="696">
        <v>43434</v>
      </c>
      <c r="C220" s="697" t="s">
        <v>156</v>
      </c>
      <c r="D220" s="697" t="s">
        <v>697</v>
      </c>
      <c r="E220" s="697" t="s">
        <v>302</v>
      </c>
      <c r="F220" s="697" t="s">
        <v>866</v>
      </c>
      <c r="G220" s="697" t="s">
        <v>699</v>
      </c>
      <c r="H220" s="698">
        <v>11.57</v>
      </c>
      <c r="I220" s="697" t="s">
        <v>175</v>
      </c>
      <c r="J220" s="697" t="s">
        <v>101</v>
      </c>
      <c r="K220" s="697" t="s">
        <v>102</v>
      </c>
      <c r="L220" s="697" t="s">
        <v>103</v>
      </c>
      <c r="M220" s="697" t="s">
        <v>156</v>
      </c>
      <c r="N220" s="697" t="s">
        <v>104</v>
      </c>
      <c r="O220" s="697" t="s">
        <v>105</v>
      </c>
      <c r="P220" s="697" t="s">
        <v>156</v>
      </c>
      <c r="Q220" s="697" t="s">
        <v>156</v>
      </c>
      <c r="R220" s="697" t="s">
        <v>156</v>
      </c>
      <c r="S220" s="699" t="s">
        <v>156</v>
      </c>
    </row>
    <row r="221" spans="1:19" hidden="1">
      <c r="A221" s="700">
        <v>43434</v>
      </c>
      <c r="B221" s="701">
        <v>43434</v>
      </c>
      <c r="C221" s="702" t="s">
        <v>156</v>
      </c>
      <c r="D221" s="702" t="s">
        <v>697</v>
      </c>
      <c r="E221" s="702" t="s">
        <v>302</v>
      </c>
      <c r="F221" s="702" t="s">
        <v>866</v>
      </c>
      <c r="G221" s="702" t="s">
        <v>699</v>
      </c>
      <c r="H221" s="703">
        <v>14</v>
      </c>
      <c r="I221" s="702" t="s">
        <v>175</v>
      </c>
      <c r="J221" s="702" t="s">
        <v>101</v>
      </c>
      <c r="K221" s="702" t="s">
        <v>102</v>
      </c>
      <c r="L221" s="702" t="s">
        <v>103</v>
      </c>
      <c r="M221" s="702" t="s">
        <v>156</v>
      </c>
      <c r="N221" s="702" t="s">
        <v>104</v>
      </c>
      <c r="O221" s="702" t="s">
        <v>105</v>
      </c>
      <c r="P221" s="702" t="s">
        <v>156</v>
      </c>
      <c r="Q221" s="702" t="s">
        <v>156</v>
      </c>
      <c r="R221" s="702" t="s">
        <v>156</v>
      </c>
      <c r="S221" s="704" t="s">
        <v>156</v>
      </c>
    </row>
    <row r="222" spans="1:19" hidden="1">
      <c r="A222" s="695">
        <v>43434</v>
      </c>
      <c r="B222" s="696">
        <v>43434</v>
      </c>
      <c r="C222" s="697" t="s">
        <v>156</v>
      </c>
      <c r="D222" s="697" t="s">
        <v>697</v>
      </c>
      <c r="E222" s="697" t="s">
        <v>302</v>
      </c>
      <c r="F222" s="697" t="s">
        <v>867</v>
      </c>
      <c r="G222" s="697" t="s">
        <v>699</v>
      </c>
      <c r="H222" s="698">
        <v>73.040000000000006</v>
      </c>
      <c r="I222" s="697" t="s">
        <v>175</v>
      </c>
      <c r="J222" s="697" t="s">
        <v>110</v>
      </c>
      <c r="K222" s="697" t="s">
        <v>102</v>
      </c>
      <c r="L222" s="697" t="s">
        <v>103</v>
      </c>
      <c r="M222" s="697" t="s">
        <v>156</v>
      </c>
      <c r="N222" s="697" t="s">
        <v>104</v>
      </c>
      <c r="O222" s="697" t="s">
        <v>105</v>
      </c>
      <c r="P222" s="697" t="s">
        <v>156</v>
      </c>
      <c r="Q222" s="697" t="s">
        <v>156</v>
      </c>
      <c r="R222" s="697" t="s">
        <v>156</v>
      </c>
      <c r="S222" s="699" t="s">
        <v>156</v>
      </c>
    </row>
    <row r="223" spans="1:19" hidden="1">
      <c r="A223" s="700">
        <v>43435</v>
      </c>
      <c r="B223" s="701">
        <v>43435</v>
      </c>
      <c r="C223" s="702" t="s">
        <v>156</v>
      </c>
      <c r="D223" s="702" t="s">
        <v>700</v>
      </c>
      <c r="E223" s="702" t="s">
        <v>302</v>
      </c>
      <c r="F223" s="702" t="s">
        <v>865</v>
      </c>
      <c r="G223" s="702" t="s">
        <v>699</v>
      </c>
      <c r="H223" s="703">
        <v>-9.83</v>
      </c>
      <c r="I223" s="702" t="s">
        <v>175</v>
      </c>
      <c r="J223" s="702" t="s">
        <v>251</v>
      </c>
      <c r="K223" s="702" t="s">
        <v>252</v>
      </c>
      <c r="L223" s="702" t="s">
        <v>103</v>
      </c>
      <c r="M223" s="702" t="s">
        <v>156</v>
      </c>
      <c r="N223" s="702" t="s">
        <v>104</v>
      </c>
      <c r="O223" s="702" t="s">
        <v>105</v>
      </c>
      <c r="P223" s="702" t="s">
        <v>156</v>
      </c>
      <c r="Q223" s="702" t="s">
        <v>156</v>
      </c>
      <c r="R223" s="702" t="s">
        <v>156</v>
      </c>
      <c r="S223" s="704" t="s">
        <v>156</v>
      </c>
    </row>
    <row r="224" spans="1:19" hidden="1">
      <c r="A224" s="695">
        <v>43435</v>
      </c>
      <c r="B224" s="696">
        <v>43435</v>
      </c>
      <c r="C224" s="697" t="s">
        <v>156</v>
      </c>
      <c r="D224" s="697" t="s">
        <v>700</v>
      </c>
      <c r="E224" s="697" t="s">
        <v>302</v>
      </c>
      <c r="F224" s="697" t="s">
        <v>865</v>
      </c>
      <c r="G224" s="697" t="s">
        <v>699</v>
      </c>
      <c r="H224" s="698">
        <v>-76.7</v>
      </c>
      <c r="I224" s="697" t="s">
        <v>175</v>
      </c>
      <c r="J224" s="697" t="s">
        <v>251</v>
      </c>
      <c r="K224" s="697" t="s">
        <v>252</v>
      </c>
      <c r="L224" s="697" t="s">
        <v>103</v>
      </c>
      <c r="M224" s="697" t="s">
        <v>156</v>
      </c>
      <c r="N224" s="697" t="s">
        <v>104</v>
      </c>
      <c r="O224" s="697" t="s">
        <v>105</v>
      </c>
      <c r="P224" s="697" t="s">
        <v>156</v>
      </c>
      <c r="Q224" s="697" t="s">
        <v>156</v>
      </c>
      <c r="R224" s="697" t="s">
        <v>156</v>
      </c>
      <c r="S224" s="699" t="s">
        <v>156</v>
      </c>
    </row>
    <row r="225" spans="1:19" hidden="1">
      <c r="A225" s="700">
        <v>43435</v>
      </c>
      <c r="B225" s="701">
        <v>43435</v>
      </c>
      <c r="C225" s="702" t="s">
        <v>156</v>
      </c>
      <c r="D225" s="702" t="s">
        <v>700</v>
      </c>
      <c r="E225" s="702" t="s">
        <v>302</v>
      </c>
      <c r="F225" s="702" t="s">
        <v>866</v>
      </c>
      <c r="G225" s="702" t="s">
        <v>699</v>
      </c>
      <c r="H225" s="703">
        <v>-11.57</v>
      </c>
      <c r="I225" s="702" t="s">
        <v>175</v>
      </c>
      <c r="J225" s="702" t="s">
        <v>101</v>
      </c>
      <c r="K225" s="702" t="s">
        <v>102</v>
      </c>
      <c r="L225" s="702" t="s">
        <v>103</v>
      </c>
      <c r="M225" s="702" t="s">
        <v>156</v>
      </c>
      <c r="N225" s="702" t="s">
        <v>104</v>
      </c>
      <c r="O225" s="702" t="s">
        <v>105</v>
      </c>
      <c r="P225" s="702" t="s">
        <v>156</v>
      </c>
      <c r="Q225" s="702" t="s">
        <v>156</v>
      </c>
      <c r="R225" s="702" t="s">
        <v>156</v>
      </c>
      <c r="S225" s="704" t="s">
        <v>156</v>
      </c>
    </row>
    <row r="226" spans="1:19" hidden="1">
      <c r="A226" s="695">
        <v>43435</v>
      </c>
      <c r="B226" s="696">
        <v>43435</v>
      </c>
      <c r="C226" s="697" t="s">
        <v>156</v>
      </c>
      <c r="D226" s="697" t="s">
        <v>700</v>
      </c>
      <c r="E226" s="697" t="s">
        <v>302</v>
      </c>
      <c r="F226" s="697" t="s">
        <v>866</v>
      </c>
      <c r="G226" s="697" t="s">
        <v>699</v>
      </c>
      <c r="H226" s="698">
        <v>-14</v>
      </c>
      <c r="I226" s="697" t="s">
        <v>175</v>
      </c>
      <c r="J226" s="697" t="s">
        <v>101</v>
      </c>
      <c r="K226" s="697" t="s">
        <v>102</v>
      </c>
      <c r="L226" s="697" t="s">
        <v>103</v>
      </c>
      <c r="M226" s="697" t="s">
        <v>156</v>
      </c>
      <c r="N226" s="697" t="s">
        <v>104</v>
      </c>
      <c r="O226" s="697" t="s">
        <v>105</v>
      </c>
      <c r="P226" s="697" t="s">
        <v>156</v>
      </c>
      <c r="Q226" s="697" t="s">
        <v>156</v>
      </c>
      <c r="R226" s="697" t="s">
        <v>156</v>
      </c>
      <c r="S226" s="699" t="s">
        <v>156</v>
      </c>
    </row>
    <row r="227" spans="1:19" hidden="1">
      <c r="A227" s="700">
        <v>43435</v>
      </c>
      <c r="B227" s="701">
        <v>43435</v>
      </c>
      <c r="C227" s="702" t="s">
        <v>156</v>
      </c>
      <c r="D227" s="702" t="s">
        <v>700</v>
      </c>
      <c r="E227" s="702" t="s">
        <v>302</v>
      </c>
      <c r="F227" s="702" t="s">
        <v>867</v>
      </c>
      <c r="G227" s="702" t="s">
        <v>699</v>
      </c>
      <c r="H227" s="703">
        <v>-73.040000000000006</v>
      </c>
      <c r="I227" s="702" t="s">
        <v>175</v>
      </c>
      <c r="J227" s="702" t="s">
        <v>110</v>
      </c>
      <c r="K227" s="702" t="s">
        <v>102</v>
      </c>
      <c r="L227" s="702" t="s">
        <v>103</v>
      </c>
      <c r="M227" s="702" t="s">
        <v>156</v>
      </c>
      <c r="N227" s="702" t="s">
        <v>104</v>
      </c>
      <c r="O227" s="702" t="s">
        <v>105</v>
      </c>
      <c r="P227" s="702" t="s">
        <v>156</v>
      </c>
      <c r="Q227" s="702" t="s">
        <v>156</v>
      </c>
      <c r="R227" s="702" t="s">
        <v>156</v>
      </c>
      <c r="S227" s="704" t="s">
        <v>156</v>
      </c>
    </row>
    <row r="228" spans="1:19" hidden="1">
      <c r="A228" s="695">
        <v>43441</v>
      </c>
      <c r="B228" s="696">
        <v>43441</v>
      </c>
      <c r="C228" s="697" t="s">
        <v>106</v>
      </c>
      <c r="D228" s="697" t="s">
        <v>701</v>
      </c>
      <c r="E228" s="697" t="s">
        <v>302</v>
      </c>
      <c r="F228" s="697" t="s">
        <v>868</v>
      </c>
      <c r="G228" s="697" t="s">
        <v>703</v>
      </c>
      <c r="H228" s="698">
        <v>11.57</v>
      </c>
      <c r="I228" s="697" t="s">
        <v>175</v>
      </c>
      <c r="J228" s="697" t="s">
        <v>101</v>
      </c>
      <c r="K228" s="697" t="s">
        <v>102</v>
      </c>
      <c r="L228" s="697" t="s">
        <v>103</v>
      </c>
      <c r="M228" s="697" t="s">
        <v>107</v>
      </c>
      <c r="N228" s="697" t="s">
        <v>104</v>
      </c>
      <c r="O228" s="697" t="s">
        <v>105</v>
      </c>
      <c r="P228" s="697" t="s">
        <v>156</v>
      </c>
      <c r="Q228" s="697" t="s">
        <v>108</v>
      </c>
      <c r="R228" s="697" t="s">
        <v>90</v>
      </c>
      <c r="S228" s="699" t="s">
        <v>176</v>
      </c>
    </row>
    <row r="229" spans="1:19" hidden="1">
      <c r="A229" s="700">
        <v>43441</v>
      </c>
      <c r="B229" s="701">
        <v>43441</v>
      </c>
      <c r="C229" s="702" t="s">
        <v>106</v>
      </c>
      <c r="D229" s="702" t="s">
        <v>701</v>
      </c>
      <c r="E229" s="702" t="s">
        <v>302</v>
      </c>
      <c r="F229" s="702" t="s">
        <v>868</v>
      </c>
      <c r="G229" s="702" t="s">
        <v>703</v>
      </c>
      <c r="H229" s="703">
        <v>14</v>
      </c>
      <c r="I229" s="702" t="s">
        <v>175</v>
      </c>
      <c r="J229" s="702" t="s">
        <v>101</v>
      </c>
      <c r="K229" s="702" t="s">
        <v>102</v>
      </c>
      <c r="L229" s="702" t="s">
        <v>103</v>
      </c>
      <c r="M229" s="702" t="s">
        <v>107</v>
      </c>
      <c r="N229" s="702" t="s">
        <v>104</v>
      </c>
      <c r="O229" s="702" t="s">
        <v>105</v>
      </c>
      <c r="P229" s="702" t="s">
        <v>156</v>
      </c>
      <c r="Q229" s="702" t="s">
        <v>108</v>
      </c>
      <c r="R229" s="702" t="s">
        <v>90</v>
      </c>
      <c r="S229" s="704" t="s">
        <v>176</v>
      </c>
    </row>
    <row r="230" spans="1:19" hidden="1">
      <c r="A230" s="695">
        <v>43441</v>
      </c>
      <c r="B230" s="696">
        <v>43441</v>
      </c>
      <c r="C230" s="697" t="s">
        <v>106</v>
      </c>
      <c r="D230" s="697" t="s">
        <v>701</v>
      </c>
      <c r="E230" s="697" t="s">
        <v>302</v>
      </c>
      <c r="F230" s="697" t="s">
        <v>869</v>
      </c>
      <c r="G230" s="697" t="s">
        <v>703</v>
      </c>
      <c r="H230" s="698">
        <v>9.83</v>
      </c>
      <c r="I230" s="697" t="s">
        <v>175</v>
      </c>
      <c r="J230" s="697" t="s">
        <v>251</v>
      </c>
      <c r="K230" s="697" t="s">
        <v>252</v>
      </c>
      <c r="L230" s="697" t="s">
        <v>103</v>
      </c>
      <c r="M230" s="697" t="s">
        <v>107</v>
      </c>
      <c r="N230" s="697" t="s">
        <v>104</v>
      </c>
      <c r="O230" s="697" t="s">
        <v>105</v>
      </c>
      <c r="P230" s="697" t="s">
        <v>156</v>
      </c>
      <c r="Q230" s="697" t="s">
        <v>108</v>
      </c>
      <c r="R230" s="697" t="s">
        <v>90</v>
      </c>
      <c r="S230" s="699" t="s">
        <v>176</v>
      </c>
    </row>
    <row r="231" spans="1:19" hidden="1">
      <c r="A231" s="700">
        <v>43441</v>
      </c>
      <c r="B231" s="701">
        <v>43441</v>
      </c>
      <c r="C231" s="702" t="s">
        <v>106</v>
      </c>
      <c r="D231" s="702" t="s">
        <v>701</v>
      </c>
      <c r="E231" s="702" t="s">
        <v>302</v>
      </c>
      <c r="F231" s="702" t="s">
        <v>870</v>
      </c>
      <c r="G231" s="702" t="s">
        <v>703</v>
      </c>
      <c r="H231" s="703">
        <v>76.7</v>
      </c>
      <c r="I231" s="702" t="s">
        <v>175</v>
      </c>
      <c r="J231" s="702" t="s">
        <v>251</v>
      </c>
      <c r="K231" s="702" t="s">
        <v>252</v>
      </c>
      <c r="L231" s="702" t="s">
        <v>103</v>
      </c>
      <c r="M231" s="702" t="s">
        <v>107</v>
      </c>
      <c r="N231" s="702" t="s">
        <v>104</v>
      </c>
      <c r="O231" s="702" t="s">
        <v>105</v>
      </c>
      <c r="P231" s="702" t="s">
        <v>156</v>
      </c>
      <c r="Q231" s="702" t="s">
        <v>108</v>
      </c>
      <c r="R231" s="702" t="s">
        <v>90</v>
      </c>
      <c r="S231" s="704" t="s">
        <v>176</v>
      </c>
    </row>
    <row r="232" spans="1:19" hidden="1">
      <c r="A232" s="695">
        <v>43445</v>
      </c>
      <c r="B232" s="696">
        <v>43444</v>
      </c>
      <c r="C232" s="697" t="s">
        <v>106</v>
      </c>
      <c r="D232" s="697" t="s">
        <v>871</v>
      </c>
      <c r="E232" s="697" t="s">
        <v>302</v>
      </c>
      <c r="F232" s="697" t="s">
        <v>872</v>
      </c>
      <c r="G232" s="697" t="s">
        <v>873</v>
      </c>
      <c r="H232" s="698">
        <v>73.040000000000006</v>
      </c>
      <c r="I232" s="697" t="s">
        <v>175</v>
      </c>
      <c r="J232" s="697" t="s">
        <v>110</v>
      </c>
      <c r="K232" s="697" t="s">
        <v>102</v>
      </c>
      <c r="L232" s="697" t="s">
        <v>103</v>
      </c>
      <c r="M232" s="697" t="s">
        <v>107</v>
      </c>
      <c r="N232" s="697" t="s">
        <v>104</v>
      </c>
      <c r="O232" s="697" t="s">
        <v>105</v>
      </c>
      <c r="P232" s="697" t="s">
        <v>156</v>
      </c>
      <c r="Q232" s="697" t="s">
        <v>108</v>
      </c>
      <c r="R232" s="697" t="s">
        <v>90</v>
      </c>
      <c r="S232" s="699" t="s">
        <v>176</v>
      </c>
    </row>
    <row r="233" spans="1:19" hidden="1">
      <c r="A233" s="700">
        <v>43451</v>
      </c>
      <c r="B233" s="701">
        <v>43434</v>
      </c>
      <c r="C233" s="702" t="s">
        <v>106</v>
      </c>
      <c r="D233" s="702" t="s">
        <v>874</v>
      </c>
      <c r="E233" s="702" t="s">
        <v>302</v>
      </c>
      <c r="F233" s="702" t="s">
        <v>875</v>
      </c>
      <c r="G233" s="702" t="s">
        <v>876</v>
      </c>
      <c r="H233" s="703">
        <v>40.659999999999997</v>
      </c>
      <c r="I233" s="702" t="s">
        <v>175</v>
      </c>
      <c r="J233" s="702" t="s">
        <v>101</v>
      </c>
      <c r="K233" s="702" t="s">
        <v>102</v>
      </c>
      <c r="L233" s="702" t="s">
        <v>103</v>
      </c>
      <c r="M233" s="702" t="s">
        <v>107</v>
      </c>
      <c r="N233" s="702" t="s">
        <v>104</v>
      </c>
      <c r="O233" s="702" t="s">
        <v>105</v>
      </c>
      <c r="P233" s="702" t="s">
        <v>156</v>
      </c>
      <c r="Q233" s="702" t="s">
        <v>877</v>
      </c>
      <c r="R233" s="702" t="s">
        <v>878</v>
      </c>
      <c r="S233" s="704" t="s">
        <v>176</v>
      </c>
    </row>
    <row r="234" spans="1:19" hidden="1">
      <c r="A234" s="695">
        <v>43451</v>
      </c>
      <c r="B234" s="696">
        <v>43434</v>
      </c>
      <c r="C234" s="697" t="s">
        <v>106</v>
      </c>
      <c r="D234" s="697" t="s">
        <v>874</v>
      </c>
      <c r="E234" s="697" t="s">
        <v>302</v>
      </c>
      <c r="F234" s="697" t="s">
        <v>875</v>
      </c>
      <c r="G234" s="697" t="s">
        <v>876</v>
      </c>
      <c r="H234" s="698">
        <v>47.24</v>
      </c>
      <c r="I234" s="697" t="s">
        <v>175</v>
      </c>
      <c r="J234" s="697" t="s">
        <v>101</v>
      </c>
      <c r="K234" s="697" t="s">
        <v>102</v>
      </c>
      <c r="L234" s="697" t="s">
        <v>103</v>
      </c>
      <c r="M234" s="697" t="s">
        <v>107</v>
      </c>
      <c r="N234" s="697" t="s">
        <v>104</v>
      </c>
      <c r="O234" s="697" t="s">
        <v>105</v>
      </c>
      <c r="P234" s="697" t="s">
        <v>156</v>
      </c>
      <c r="Q234" s="697" t="s">
        <v>877</v>
      </c>
      <c r="R234" s="697" t="s">
        <v>878</v>
      </c>
      <c r="S234" s="699" t="s">
        <v>176</v>
      </c>
    </row>
    <row r="235" spans="1:19" hidden="1">
      <c r="A235" s="700">
        <v>43451</v>
      </c>
      <c r="B235" s="701">
        <v>43434</v>
      </c>
      <c r="C235" s="702" t="s">
        <v>106</v>
      </c>
      <c r="D235" s="702" t="s">
        <v>874</v>
      </c>
      <c r="E235" s="702" t="s">
        <v>302</v>
      </c>
      <c r="F235" s="702" t="s">
        <v>875</v>
      </c>
      <c r="G235" s="702" t="s">
        <v>876</v>
      </c>
      <c r="H235" s="703">
        <v>31.18</v>
      </c>
      <c r="I235" s="702" t="s">
        <v>175</v>
      </c>
      <c r="J235" s="702" t="s">
        <v>101</v>
      </c>
      <c r="K235" s="702" t="s">
        <v>102</v>
      </c>
      <c r="L235" s="702" t="s">
        <v>103</v>
      </c>
      <c r="M235" s="702" t="s">
        <v>107</v>
      </c>
      <c r="N235" s="702" t="s">
        <v>104</v>
      </c>
      <c r="O235" s="702" t="s">
        <v>105</v>
      </c>
      <c r="P235" s="702" t="s">
        <v>156</v>
      </c>
      <c r="Q235" s="702" t="s">
        <v>877</v>
      </c>
      <c r="R235" s="702" t="s">
        <v>878</v>
      </c>
      <c r="S235" s="704" t="s">
        <v>176</v>
      </c>
    </row>
    <row r="236" spans="1:19" hidden="1">
      <c r="A236" s="695">
        <v>43451</v>
      </c>
      <c r="B236" s="696">
        <v>43434</v>
      </c>
      <c r="C236" s="697" t="s">
        <v>106</v>
      </c>
      <c r="D236" s="697" t="s">
        <v>874</v>
      </c>
      <c r="E236" s="697" t="s">
        <v>302</v>
      </c>
      <c r="F236" s="697" t="s">
        <v>875</v>
      </c>
      <c r="G236" s="697" t="s">
        <v>876</v>
      </c>
      <c r="H236" s="698">
        <v>35.68</v>
      </c>
      <c r="I236" s="697" t="s">
        <v>175</v>
      </c>
      <c r="J236" s="697" t="s">
        <v>101</v>
      </c>
      <c r="K236" s="697" t="s">
        <v>102</v>
      </c>
      <c r="L236" s="697" t="s">
        <v>103</v>
      </c>
      <c r="M236" s="697" t="s">
        <v>107</v>
      </c>
      <c r="N236" s="697" t="s">
        <v>104</v>
      </c>
      <c r="O236" s="697" t="s">
        <v>105</v>
      </c>
      <c r="P236" s="697" t="s">
        <v>156</v>
      </c>
      <c r="Q236" s="697" t="s">
        <v>877</v>
      </c>
      <c r="R236" s="697" t="s">
        <v>878</v>
      </c>
      <c r="S236" s="699" t="s">
        <v>176</v>
      </c>
    </row>
    <row r="237" spans="1:19" hidden="1">
      <c r="A237" s="700">
        <v>43454</v>
      </c>
      <c r="B237" s="701">
        <v>43454</v>
      </c>
      <c r="C237" s="702" t="s">
        <v>106</v>
      </c>
      <c r="D237" s="702" t="s">
        <v>879</v>
      </c>
      <c r="E237" s="702" t="s">
        <v>302</v>
      </c>
      <c r="F237" s="702" t="s">
        <v>880</v>
      </c>
      <c r="G237" s="702" t="s">
        <v>881</v>
      </c>
      <c r="H237" s="703">
        <v>15.59</v>
      </c>
      <c r="I237" s="702" t="s">
        <v>175</v>
      </c>
      <c r="J237" s="702" t="s">
        <v>114</v>
      </c>
      <c r="K237" s="702" t="s">
        <v>102</v>
      </c>
      <c r="L237" s="702" t="s">
        <v>103</v>
      </c>
      <c r="M237" s="702" t="s">
        <v>107</v>
      </c>
      <c r="N237" s="702" t="s">
        <v>104</v>
      </c>
      <c r="O237" s="702" t="s">
        <v>105</v>
      </c>
      <c r="P237" s="702" t="s">
        <v>156</v>
      </c>
      <c r="Q237" s="702" t="s">
        <v>108</v>
      </c>
      <c r="R237" s="702" t="s">
        <v>90</v>
      </c>
      <c r="S237" s="704" t="s">
        <v>176</v>
      </c>
    </row>
    <row r="238" spans="1:19" hidden="1">
      <c r="A238" s="695">
        <v>43454</v>
      </c>
      <c r="B238" s="696">
        <v>43454</v>
      </c>
      <c r="C238" s="697" t="s">
        <v>106</v>
      </c>
      <c r="D238" s="697" t="s">
        <v>882</v>
      </c>
      <c r="E238" s="697" t="s">
        <v>302</v>
      </c>
      <c r="F238" s="697" t="s">
        <v>883</v>
      </c>
      <c r="G238" s="697" t="s">
        <v>884</v>
      </c>
      <c r="H238" s="698">
        <v>47.83</v>
      </c>
      <c r="I238" s="697" t="s">
        <v>175</v>
      </c>
      <c r="J238" s="697" t="s">
        <v>251</v>
      </c>
      <c r="K238" s="697" t="s">
        <v>252</v>
      </c>
      <c r="L238" s="697" t="s">
        <v>103</v>
      </c>
      <c r="M238" s="697" t="s">
        <v>107</v>
      </c>
      <c r="N238" s="697" t="s">
        <v>104</v>
      </c>
      <c r="O238" s="697" t="s">
        <v>105</v>
      </c>
      <c r="P238" s="697" t="s">
        <v>156</v>
      </c>
      <c r="Q238" s="697" t="s">
        <v>108</v>
      </c>
      <c r="R238" s="697" t="s">
        <v>90</v>
      </c>
      <c r="S238" s="699" t="s">
        <v>176</v>
      </c>
    </row>
    <row r="239" spans="1:19" hidden="1">
      <c r="A239" s="700">
        <v>43454</v>
      </c>
      <c r="B239" s="701">
        <v>43454</v>
      </c>
      <c r="C239" s="702" t="s">
        <v>106</v>
      </c>
      <c r="D239" s="702" t="s">
        <v>882</v>
      </c>
      <c r="E239" s="702" t="s">
        <v>302</v>
      </c>
      <c r="F239" s="702" t="s">
        <v>885</v>
      </c>
      <c r="G239" s="702" t="s">
        <v>884</v>
      </c>
      <c r="H239" s="703">
        <v>74.78</v>
      </c>
      <c r="I239" s="702" t="s">
        <v>175</v>
      </c>
      <c r="J239" s="702" t="s">
        <v>110</v>
      </c>
      <c r="K239" s="702" t="s">
        <v>102</v>
      </c>
      <c r="L239" s="702" t="s">
        <v>103</v>
      </c>
      <c r="M239" s="702" t="s">
        <v>107</v>
      </c>
      <c r="N239" s="702" t="s">
        <v>104</v>
      </c>
      <c r="O239" s="702" t="s">
        <v>105</v>
      </c>
      <c r="P239" s="702" t="s">
        <v>156</v>
      </c>
      <c r="Q239" s="702" t="s">
        <v>108</v>
      </c>
      <c r="R239" s="702" t="s">
        <v>90</v>
      </c>
      <c r="S239" s="704" t="s">
        <v>176</v>
      </c>
    </row>
    <row r="240" spans="1:19" hidden="1">
      <c r="A240" s="695">
        <v>43454</v>
      </c>
      <c r="B240" s="696">
        <v>43454</v>
      </c>
      <c r="C240" s="697" t="s">
        <v>106</v>
      </c>
      <c r="D240" s="697" t="s">
        <v>882</v>
      </c>
      <c r="E240" s="697" t="s">
        <v>302</v>
      </c>
      <c r="F240" s="697" t="s">
        <v>886</v>
      </c>
      <c r="G240" s="697" t="s">
        <v>884</v>
      </c>
      <c r="H240" s="698">
        <v>76.349999999999994</v>
      </c>
      <c r="I240" s="697" t="s">
        <v>175</v>
      </c>
      <c r="J240" s="697" t="s">
        <v>110</v>
      </c>
      <c r="K240" s="697" t="s">
        <v>102</v>
      </c>
      <c r="L240" s="697" t="s">
        <v>103</v>
      </c>
      <c r="M240" s="697" t="s">
        <v>107</v>
      </c>
      <c r="N240" s="697" t="s">
        <v>104</v>
      </c>
      <c r="O240" s="697" t="s">
        <v>105</v>
      </c>
      <c r="P240" s="697" t="s">
        <v>156</v>
      </c>
      <c r="Q240" s="697" t="s">
        <v>108</v>
      </c>
      <c r="R240" s="697" t="s">
        <v>90</v>
      </c>
      <c r="S240" s="699" t="s">
        <v>176</v>
      </c>
    </row>
    <row r="241" spans="1:19" hidden="1">
      <c r="A241" s="700">
        <v>43454</v>
      </c>
      <c r="B241" s="701">
        <v>43454</v>
      </c>
      <c r="C241" s="702" t="s">
        <v>106</v>
      </c>
      <c r="D241" s="702" t="s">
        <v>882</v>
      </c>
      <c r="E241" s="702" t="s">
        <v>302</v>
      </c>
      <c r="F241" s="702" t="s">
        <v>887</v>
      </c>
      <c r="G241" s="702" t="s">
        <v>884</v>
      </c>
      <c r="H241" s="703">
        <v>39.04</v>
      </c>
      <c r="I241" s="702" t="s">
        <v>175</v>
      </c>
      <c r="J241" s="702" t="s">
        <v>251</v>
      </c>
      <c r="K241" s="702" t="s">
        <v>252</v>
      </c>
      <c r="L241" s="702" t="s">
        <v>103</v>
      </c>
      <c r="M241" s="702" t="s">
        <v>107</v>
      </c>
      <c r="N241" s="702" t="s">
        <v>104</v>
      </c>
      <c r="O241" s="702" t="s">
        <v>105</v>
      </c>
      <c r="P241" s="702" t="s">
        <v>156</v>
      </c>
      <c r="Q241" s="702" t="s">
        <v>108</v>
      </c>
      <c r="R241" s="702" t="s">
        <v>90</v>
      </c>
      <c r="S241" s="704" t="s">
        <v>176</v>
      </c>
    </row>
    <row r="242" spans="1:19" hidden="1">
      <c r="A242" s="695">
        <v>43454</v>
      </c>
      <c r="B242" s="696">
        <v>43454</v>
      </c>
      <c r="C242" s="697" t="s">
        <v>106</v>
      </c>
      <c r="D242" s="697" t="s">
        <v>882</v>
      </c>
      <c r="E242" s="697" t="s">
        <v>302</v>
      </c>
      <c r="F242" s="697" t="s">
        <v>888</v>
      </c>
      <c r="G242" s="697" t="s">
        <v>884</v>
      </c>
      <c r="H242" s="698">
        <v>82.17</v>
      </c>
      <c r="I242" s="697" t="s">
        <v>175</v>
      </c>
      <c r="J242" s="697" t="s">
        <v>251</v>
      </c>
      <c r="K242" s="697" t="s">
        <v>252</v>
      </c>
      <c r="L242" s="697" t="s">
        <v>103</v>
      </c>
      <c r="M242" s="697" t="s">
        <v>107</v>
      </c>
      <c r="N242" s="697" t="s">
        <v>104</v>
      </c>
      <c r="O242" s="697" t="s">
        <v>105</v>
      </c>
      <c r="P242" s="697" t="s">
        <v>156</v>
      </c>
      <c r="Q242" s="697" t="s">
        <v>108</v>
      </c>
      <c r="R242" s="697" t="s">
        <v>90</v>
      </c>
      <c r="S242" s="699" t="s">
        <v>176</v>
      </c>
    </row>
    <row r="243" spans="1:19" hidden="1">
      <c r="A243" s="700">
        <v>43454</v>
      </c>
      <c r="B243" s="701">
        <v>43454</v>
      </c>
      <c r="C243" s="702" t="s">
        <v>106</v>
      </c>
      <c r="D243" s="702" t="s">
        <v>769</v>
      </c>
      <c r="E243" s="702" t="s">
        <v>302</v>
      </c>
      <c r="F243" s="702" t="s">
        <v>889</v>
      </c>
      <c r="G243" s="702" t="s">
        <v>772</v>
      </c>
      <c r="H243" s="703">
        <v>29.3</v>
      </c>
      <c r="I243" s="702" t="s">
        <v>175</v>
      </c>
      <c r="J243" s="702" t="s">
        <v>110</v>
      </c>
      <c r="K243" s="702" t="s">
        <v>102</v>
      </c>
      <c r="L243" s="702" t="s">
        <v>103</v>
      </c>
      <c r="M243" s="702" t="s">
        <v>107</v>
      </c>
      <c r="N243" s="702" t="s">
        <v>104</v>
      </c>
      <c r="O243" s="702" t="s">
        <v>105</v>
      </c>
      <c r="P243" s="702" t="s">
        <v>156</v>
      </c>
      <c r="Q243" s="702" t="s">
        <v>108</v>
      </c>
      <c r="R243" s="702" t="s">
        <v>90</v>
      </c>
      <c r="S243" s="704" t="s">
        <v>176</v>
      </c>
    </row>
    <row r="244" spans="1:19" hidden="1">
      <c r="A244" s="695">
        <v>43454</v>
      </c>
      <c r="B244" s="696">
        <v>43454</v>
      </c>
      <c r="C244" s="697" t="s">
        <v>106</v>
      </c>
      <c r="D244" s="697" t="s">
        <v>769</v>
      </c>
      <c r="E244" s="697" t="s">
        <v>302</v>
      </c>
      <c r="F244" s="697" t="s">
        <v>889</v>
      </c>
      <c r="G244" s="697" t="s">
        <v>772</v>
      </c>
      <c r="H244" s="698">
        <v>28.09</v>
      </c>
      <c r="I244" s="697" t="s">
        <v>175</v>
      </c>
      <c r="J244" s="697" t="s">
        <v>110</v>
      </c>
      <c r="K244" s="697" t="s">
        <v>102</v>
      </c>
      <c r="L244" s="697" t="s">
        <v>103</v>
      </c>
      <c r="M244" s="697" t="s">
        <v>107</v>
      </c>
      <c r="N244" s="697" t="s">
        <v>104</v>
      </c>
      <c r="O244" s="697" t="s">
        <v>105</v>
      </c>
      <c r="P244" s="697" t="s">
        <v>156</v>
      </c>
      <c r="Q244" s="697" t="s">
        <v>108</v>
      </c>
      <c r="R244" s="697" t="s">
        <v>90</v>
      </c>
      <c r="S244" s="699" t="s">
        <v>176</v>
      </c>
    </row>
    <row r="245" spans="1:19" hidden="1">
      <c r="A245" s="700">
        <v>43454</v>
      </c>
      <c r="B245" s="701">
        <v>43454</v>
      </c>
      <c r="C245" s="702" t="s">
        <v>106</v>
      </c>
      <c r="D245" s="702" t="s">
        <v>769</v>
      </c>
      <c r="E245" s="702" t="s">
        <v>302</v>
      </c>
      <c r="F245" s="702" t="s">
        <v>890</v>
      </c>
      <c r="G245" s="702" t="s">
        <v>772</v>
      </c>
      <c r="H245" s="703">
        <v>52.2</v>
      </c>
      <c r="I245" s="702" t="s">
        <v>175</v>
      </c>
      <c r="J245" s="702" t="s">
        <v>110</v>
      </c>
      <c r="K245" s="702" t="s">
        <v>102</v>
      </c>
      <c r="L245" s="702" t="s">
        <v>103</v>
      </c>
      <c r="M245" s="702" t="s">
        <v>107</v>
      </c>
      <c r="N245" s="702" t="s">
        <v>104</v>
      </c>
      <c r="O245" s="702" t="s">
        <v>105</v>
      </c>
      <c r="P245" s="702" t="s">
        <v>156</v>
      </c>
      <c r="Q245" s="702" t="s">
        <v>108</v>
      </c>
      <c r="R245" s="702" t="s">
        <v>90</v>
      </c>
      <c r="S245" s="704" t="s">
        <v>176</v>
      </c>
    </row>
    <row r="246" spans="1:19" hidden="1">
      <c r="A246" s="695">
        <v>43294</v>
      </c>
      <c r="B246" s="696">
        <v>43294</v>
      </c>
      <c r="C246" s="697" t="s">
        <v>156</v>
      </c>
      <c r="D246" s="697" t="s">
        <v>244</v>
      </c>
      <c r="E246" s="697" t="s">
        <v>245</v>
      </c>
      <c r="F246" s="697" t="s">
        <v>246</v>
      </c>
      <c r="G246" s="697" t="s">
        <v>156</v>
      </c>
      <c r="H246" s="698">
        <v>-21.74</v>
      </c>
      <c r="I246" s="697" t="s">
        <v>175</v>
      </c>
      <c r="J246" s="697" t="s">
        <v>101</v>
      </c>
      <c r="K246" s="697" t="s">
        <v>102</v>
      </c>
      <c r="L246" s="697" t="s">
        <v>103</v>
      </c>
      <c r="M246" s="697" t="s">
        <v>156</v>
      </c>
      <c r="N246" s="697" t="s">
        <v>104</v>
      </c>
      <c r="O246" s="697" t="s">
        <v>105</v>
      </c>
      <c r="P246" s="697" t="s">
        <v>156</v>
      </c>
      <c r="Q246" s="697" t="s">
        <v>156</v>
      </c>
      <c r="R246" s="697" t="s">
        <v>156</v>
      </c>
      <c r="S246" s="699" t="s">
        <v>156</v>
      </c>
    </row>
    <row r="247" spans="1:19" hidden="1">
      <c r="A247" s="700">
        <v>43298</v>
      </c>
      <c r="B247" s="701">
        <v>43298</v>
      </c>
      <c r="C247" s="702" t="s">
        <v>106</v>
      </c>
      <c r="D247" s="702" t="s">
        <v>301</v>
      </c>
      <c r="E247" s="702" t="s">
        <v>245</v>
      </c>
      <c r="F247" s="702" t="s">
        <v>305</v>
      </c>
      <c r="G247" s="702" t="s">
        <v>304</v>
      </c>
      <c r="H247" s="703">
        <v>29.57</v>
      </c>
      <c r="I247" s="702" t="s">
        <v>175</v>
      </c>
      <c r="J247" s="702" t="s">
        <v>251</v>
      </c>
      <c r="K247" s="702" t="s">
        <v>252</v>
      </c>
      <c r="L247" s="702" t="s">
        <v>103</v>
      </c>
      <c r="M247" s="702" t="s">
        <v>107</v>
      </c>
      <c r="N247" s="702" t="s">
        <v>104</v>
      </c>
      <c r="O247" s="702" t="s">
        <v>105</v>
      </c>
      <c r="P247" s="702" t="s">
        <v>156</v>
      </c>
      <c r="Q247" s="702" t="s">
        <v>108</v>
      </c>
      <c r="R247" s="702" t="s">
        <v>90</v>
      </c>
      <c r="S247" s="704" t="s">
        <v>176</v>
      </c>
    </row>
    <row r="248" spans="1:19" hidden="1">
      <c r="A248" s="695">
        <v>43308</v>
      </c>
      <c r="B248" s="696">
        <v>43308</v>
      </c>
      <c r="C248" s="697" t="s">
        <v>106</v>
      </c>
      <c r="D248" s="697" t="s">
        <v>306</v>
      </c>
      <c r="E248" s="697" t="s">
        <v>245</v>
      </c>
      <c r="F248" s="697" t="s">
        <v>312</v>
      </c>
      <c r="G248" s="697" t="s">
        <v>309</v>
      </c>
      <c r="H248" s="698">
        <v>13.57</v>
      </c>
      <c r="I248" s="697" t="s">
        <v>175</v>
      </c>
      <c r="J248" s="697" t="s">
        <v>251</v>
      </c>
      <c r="K248" s="697" t="s">
        <v>252</v>
      </c>
      <c r="L248" s="697" t="s">
        <v>103</v>
      </c>
      <c r="M248" s="697" t="s">
        <v>107</v>
      </c>
      <c r="N248" s="697" t="s">
        <v>104</v>
      </c>
      <c r="O248" s="697" t="s">
        <v>105</v>
      </c>
      <c r="P248" s="697" t="s">
        <v>156</v>
      </c>
      <c r="Q248" s="697" t="s">
        <v>310</v>
      </c>
      <c r="R248" s="697" t="s">
        <v>311</v>
      </c>
      <c r="S248" s="699" t="s">
        <v>176</v>
      </c>
    </row>
    <row r="249" spans="1:19" hidden="1">
      <c r="A249" s="700">
        <v>43312</v>
      </c>
      <c r="B249" s="701">
        <v>43312</v>
      </c>
      <c r="C249" s="702" t="s">
        <v>106</v>
      </c>
      <c r="D249" s="702" t="s">
        <v>329</v>
      </c>
      <c r="E249" s="702" t="s">
        <v>245</v>
      </c>
      <c r="F249" s="702" t="s">
        <v>330</v>
      </c>
      <c r="G249" s="702" t="s">
        <v>331</v>
      </c>
      <c r="H249" s="703">
        <v>83.48</v>
      </c>
      <c r="I249" s="702" t="s">
        <v>175</v>
      </c>
      <c r="J249" s="702" t="s">
        <v>110</v>
      </c>
      <c r="K249" s="702" t="s">
        <v>102</v>
      </c>
      <c r="L249" s="702" t="s">
        <v>103</v>
      </c>
      <c r="M249" s="702" t="s">
        <v>107</v>
      </c>
      <c r="N249" s="702" t="s">
        <v>104</v>
      </c>
      <c r="O249" s="702" t="s">
        <v>105</v>
      </c>
      <c r="P249" s="702" t="s">
        <v>156</v>
      </c>
      <c r="Q249" s="702" t="s">
        <v>108</v>
      </c>
      <c r="R249" s="702" t="s">
        <v>90</v>
      </c>
      <c r="S249" s="704" t="s">
        <v>176</v>
      </c>
    </row>
    <row r="250" spans="1:19" hidden="1">
      <c r="A250" s="695">
        <v>43343</v>
      </c>
      <c r="B250" s="696">
        <v>43343</v>
      </c>
      <c r="C250" s="697" t="s">
        <v>156</v>
      </c>
      <c r="D250" s="697" t="s">
        <v>530</v>
      </c>
      <c r="E250" s="697" t="s">
        <v>245</v>
      </c>
      <c r="F250" s="697" t="s">
        <v>537</v>
      </c>
      <c r="G250" s="697" t="s">
        <v>532</v>
      </c>
      <c r="H250" s="698">
        <v>59.13</v>
      </c>
      <c r="I250" s="697" t="s">
        <v>175</v>
      </c>
      <c r="J250" s="697" t="s">
        <v>110</v>
      </c>
      <c r="K250" s="697" t="s">
        <v>102</v>
      </c>
      <c r="L250" s="697" t="s">
        <v>103</v>
      </c>
      <c r="M250" s="697" t="s">
        <v>156</v>
      </c>
      <c r="N250" s="697" t="s">
        <v>104</v>
      </c>
      <c r="O250" s="697" t="s">
        <v>105</v>
      </c>
      <c r="P250" s="697" t="s">
        <v>156</v>
      </c>
      <c r="Q250" s="697" t="s">
        <v>156</v>
      </c>
      <c r="R250" s="697" t="s">
        <v>156</v>
      </c>
      <c r="S250" s="699" t="s">
        <v>156</v>
      </c>
    </row>
    <row r="251" spans="1:19" hidden="1">
      <c r="A251" s="700">
        <v>43344</v>
      </c>
      <c r="B251" s="701">
        <v>43344</v>
      </c>
      <c r="C251" s="702" t="s">
        <v>156</v>
      </c>
      <c r="D251" s="702" t="s">
        <v>539</v>
      </c>
      <c r="E251" s="702" t="s">
        <v>245</v>
      </c>
      <c r="F251" s="702" t="s">
        <v>537</v>
      </c>
      <c r="G251" s="702" t="s">
        <v>532</v>
      </c>
      <c r="H251" s="703">
        <v>-59.13</v>
      </c>
      <c r="I251" s="702" t="s">
        <v>175</v>
      </c>
      <c r="J251" s="702" t="s">
        <v>110</v>
      </c>
      <c r="K251" s="702" t="s">
        <v>102</v>
      </c>
      <c r="L251" s="702" t="s">
        <v>103</v>
      </c>
      <c r="M251" s="702" t="s">
        <v>156</v>
      </c>
      <c r="N251" s="702" t="s">
        <v>104</v>
      </c>
      <c r="O251" s="702" t="s">
        <v>105</v>
      </c>
      <c r="P251" s="702" t="s">
        <v>156</v>
      </c>
      <c r="Q251" s="702" t="s">
        <v>156</v>
      </c>
      <c r="R251" s="702" t="s">
        <v>156</v>
      </c>
      <c r="S251" s="704" t="s">
        <v>156</v>
      </c>
    </row>
    <row r="252" spans="1:19" hidden="1">
      <c r="A252" s="695">
        <v>43356</v>
      </c>
      <c r="B252" s="696">
        <v>43356</v>
      </c>
      <c r="C252" s="697" t="s">
        <v>106</v>
      </c>
      <c r="D252" s="697" t="s">
        <v>416</v>
      </c>
      <c r="E252" s="697" t="s">
        <v>245</v>
      </c>
      <c r="F252" s="697" t="s">
        <v>417</v>
      </c>
      <c r="G252" s="697" t="s">
        <v>418</v>
      </c>
      <c r="H252" s="698">
        <v>59.13</v>
      </c>
      <c r="I252" s="697" t="s">
        <v>175</v>
      </c>
      <c r="J252" s="697" t="s">
        <v>110</v>
      </c>
      <c r="K252" s="697" t="s">
        <v>102</v>
      </c>
      <c r="L252" s="697" t="s">
        <v>103</v>
      </c>
      <c r="M252" s="697" t="s">
        <v>107</v>
      </c>
      <c r="N252" s="697" t="s">
        <v>104</v>
      </c>
      <c r="O252" s="697" t="s">
        <v>105</v>
      </c>
      <c r="P252" s="697" t="s">
        <v>156</v>
      </c>
      <c r="Q252" s="697" t="s">
        <v>108</v>
      </c>
      <c r="R252" s="697" t="s">
        <v>90</v>
      </c>
      <c r="S252" s="699" t="s">
        <v>176</v>
      </c>
    </row>
    <row r="253" spans="1:19" hidden="1">
      <c r="A253" s="700">
        <v>43368</v>
      </c>
      <c r="B253" s="701">
        <v>43368</v>
      </c>
      <c r="C253" s="702" t="s">
        <v>106</v>
      </c>
      <c r="D253" s="702" t="s">
        <v>469</v>
      </c>
      <c r="E253" s="702" t="s">
        <v>245</v>
      </c>
      <c r="F253" s="702" t="s">
        <v>470</v>
      </c>
      <c r="G253" s="702" t="s">
        <v>471</v>
      </c>
      <c r="H253" s="703">
        <v>29.57</v>
      </c>
      <c r="I253" s="702" t="s">
        <v>175</v>
      </c>
      <c r="J253" s="702" t="s">
        <v>110</v>
      </c>
      <c r="K253" s="702" t="s">
        <v>102</v>
      </c>
      <c r="L253" s="702" t="s">
        <v>103</v>
      </c>
      <c r="M253" s="702" t="s">
        <v>107</v>
      </c>
      <c r="N253" s="702" t="s">
        <v>104</v>
      </c>
      <c r="O253" s="702" t="s">
        <v>105</v>
      </c>
      <c r="P253" s="702" t="s">
        <v>156</v>
      </c>
      <c r="Q253" s="702" t="s">
        <v>108</v>
      </c>
      <c r="R253" s="702" t="s">
        <v>90</v>
      </c>
      <c r="S253" s="704" t="s">
        <v>176</v>
      </c>
    </row>
    <row r="254" spans="1:19" hidden="1">
      <c r="A254" s="695">
        <v>43368</v>
      </c>
      <c r="B254" s="696">
        <v>43368</v>
      </c>
      <c r="C254" s="697" t="s">
        <v>106</v>
      </c>
      <c r="D254" s="697" t="s">
        <v>469</v>
      </c>
      <c r="E254" s="697" t="s">
        <v>245</v>
      </c>
      <c r="F254" s="697" t="s">
        <v>475</v>
      </c>
      <c r="G254" s="697" t="s">
        <v>471</v>
      </c>
      <c r="H254" s="698">
        <v>83.48</v>
      </c>
      <c r="I254" s="697" t="s">
        <v>175</v>
      </c>
      <c r="J254" s="697" t="s">
        <v>110</v>
      </c>
      <c r="K254" s="697" t="s">
        <v>102</v>
      </c>
      <c r="L254" s="697" t="s">
        <v>103</v>
      </c>
      <c r="M254" s="697" t="s">
        <v>107</v>
      </c>
      <c r="N254" s="697" t="s">
        <v>104</v>
      </c>
      <c r="O254" s="697" t="s">
        <v>105</v>
      </c>
      <c r="P254" s="697" t="s">
        <v>156</v>
      </c>
      <c r="Q254" s="697" t="s">
        <v>108</v>
      </c>
      <c r="R254" s="697" t="s">
        <v>90</v>
      </c>
      <c r="S254" s="699" t="s">
        <v>176</v>
      </c>
    </row>
    <row r="255" spans="1:19" hidden="1">
      <c r="A255" s="700">
        <v>43373</v>
      </c>
      <c r="B255" s="701">
        <v>43373</v>
      </c>
      <c r="C255" s="702" t="s">
        <v>156</v>
      </c>
      <c r="D255" s="702" t="s">
        <v>540</v>
      </c>
      <c r="E255" s="702" t="s">
        <v>245</v>
      </c>
      <c r="F255" s="702" t="s">
        <v>544</v>
      </c>
      <c r="G255" s="702" t="s">
        <v>542</v>
      </c>
      <c r="H255" s="703">
        <v>29.57</v>
      </c>
      <c r="I255" s="702" t="s">
        <v>175</v>
      </c>
      <c r="J255" s="702" t="s">
        <v>110</v>
      </c>
      <c r="K255" s="702" t="s">
        <v>102</v>
      </c>
      <c r="L255" s="702" t="s">
        <v>103</v>
      </c>
      <c r="M255" s="702" t="s">
        <v>156</v>
      </c>
      <c r="N255" s="702" t="s">
        <v>104</v>
      </c>
      <c r="O255" s="702" t="s">
        <v>105</v>
      </c>
      <c r="P255" s="702" t="s">
        <v>156</v>
      </c>
      <c r="Q255" s="702" t="s">
        <v>156</v>
      </c>
      <c r="R255" s="702" t="s">
        <v>156</v>
      </c>
      <c r="S255" s="704" t="s">
        <v>156</v>
      </c>
    </row>
    <row r="256" spans="1:19" hidden="1">
      <c r="A256" s="695">
        <v>43374</v>
      </c>
      <c r="B256" s="696">
        <v>43374</v>
      </c>
      <c r="C256" s="697" t="s">
        <v>156</v>
      </c>
      <c r="D256" s="697" t="s">
        <v>848</v>
      </c>
      <c r="E256" s="697" t="s">
        <v>245</v>
      </c>
      <c r="F256" s="697" t="s">
        <v>544</v>
      </c>
      <c r="G256" s="697" t="s">
        <v>542</v>
      </c>
      <c r="H256" s="698">
        <v>-29.57</v>
      </c>
      <c r="I256" s="697" t="s">
        <v>175</v>
      </c>
      <c r="J256" s="697" t="s">
        <v>110</v>
      </c>
      <c r="K256" s="697" t="s">
        <v>102</v>
      </c>
      <c r="L256" s="697" t="s">
        <v>103</v>
      </c>
      <c r="M256" s="697" t="s">
        <v>156</v>
      </c>
      <c r="N256" s="697" t="s">
        <v>104</v>
      </c>
      <c r="O256" s="697" t="s">
        <v>105</v>
      </c>
      <c r="P256" s="697" t="s">
        <v>156</v>
      </c>
      <c r="Q256" s="697" t="s">
        <v>156</v>
      </c>
      <c r="R256" s="697" t="s">
        <v>156</v>
      </c>
      <c r="S256" s="699" t="s">
        <v>156</v>
      </c>
    </row>
    <row r="257" spans="1:19" hidden="1">
      <c r="A257" s="700">
        <v>43388</v>
      </c>
      <c r="B257" s="701">
        <v>43388</v>
      </c>
      <c r="C257" s="702" t="s">
        <v>106</v>
      </c>
      <c r="D257" s="702" t="s">
        <v>849</v>
      </c>
      <c r="E257" s="702" t="s">
        <v>245</v>
      </c>
      <c r="F257" s="702" t="s">
        <v>891</v>
      </c>
      <c r="G257" s="702" t="s">
        <v>851</v>
      </c>
      <c r="H257" s="703">
        <v>29.57</v>
      </c>
      <c r="I257" s="702" t="s">
        <v>175</v>
      </c>
      <c r="J257" s="702" t="s">
        <v>110</v>
      </c>
      <c r="K257" s="702" t="s">
        <v>102</v>
      </c>
      <c r="L257" s="702" t="s">
        <v>103</v>
      </c>
      <c r="M257" s="702" t="s">
        <v>107</v>
      </c>
      <c r="N257" s="702" t="s">
        <v>104</v>
      </c>
      <c r="O257" s="702" t="s">
        <v>105</v>
      </c>
      <c r="P257" s="702" t="s">
        <v>156</v>
      </c>
      <c r="Q257" s="702" t="s">
        <v>108</v>
      </c>
      <c r="R257" s="702" t="s">
        <v>90</v>
      </c>
      <c r="S257" s="704" t="s">
        <v>176</v>
      </c>
    </row>
    <row r="258" spans="1:19" hidden="1">
      <c r="A258" s="695">
        <v>43399</v>
      </c>
      <c r="B258" s="696">
        <v>43399</v>
      </c>
      <c r="C258" s="697" t="s">
        <v>106</v>
      </c>
      <c r="D258" s="697" t="s">
        <v>842</v>
      </c>
      <c r="E258" s="697" t="s">
        <v>245</v>
      </c>
      <c r="F258" s="697" t="s">
        <v>892</v>
      </c>
      <c r="G258" s="697" t="s">
        <v>845</v>
      </c>
      <c r="H258" s="698">
        <v>67.39</v>
      </c>
      <c r="I258" s="697" t="s">
        <v>175</v>
      </c>
      <c r="J258" s="697" t="s">
        <v>110</v>
      </c>
      <c r="K258" s="697" t="s">
        <v>102</v>
      </c>
      <c r="L258" s="697" t="s">
        <v>103</v>
      </c>
      <c r="M258" s="697" t="s">
        <v>107</v>
      </c>
      <c r="N258" s="697" t="s">
        <v>104</v>
      </c>
      <c r="O258" s="697" t="s">
        <v>105</v>
      </c>
      <c r="P258" s="697" t="s">
        <v>156</v>
      </c>
      <c r="Q258" s="697" t="s">
        <v>108</v>
      </c>
      <c r="R258" s="697" t="s">
        <v>90</v>
      </c>
      <c r="S258" s="699" t="s">
        <v>176</v>
      </c>
    </row>
    <row r="259" spans="1:19" hidden="1">
      <c r="A259" s="700">
        <v>43399</v>
      </c>
      <c r="B259" s="701">
        <v>43399</v>
      </c>
      <c r="C259" s="702" t="s">
        <v>106</v>
      </c>
      <c r="D259" s="702" t="s">
        <v>893</v>
      </c>
      <c r="E259" s="702" t="s">
        <v>245</v>
      </c>
      <c r="F259" s="702" t="s">
        <v>894</v>
      </c>
      <c r="G259" s="702" t="s">
        <v>895</v>
      </c>
      <c r="H259" s="703">
        <v>83.48</v>
      </c>
      <c r="I259" s="702" t="s">
        <v>175</v>
      </c>
      <c r="J259" s="702" t="s">
        <v>110</v>
      </c>
      <c r="K259" s="702" t="s">
        <v>102</v>
      </c>
      <c r="L259" s="702" t="s">
        <v>103</v>
      </c>
      <c r="M259" s="702" t="s">
        <v>107</v>
      </c>
      <c r="N259" s="702" t="s">
        <v>104</v>
      </c>
      <c r="O259" s="702" t="s">
        <v>105</v>
      </c>
      <c r="P259" s="702" t="s">
        <v>156</v>
      </c>
      <c r="Q259" s="702" t="s">
        <v>108</v>
      </c>
      <c r="R259" s="702" t="s">
        <v>90</v>
      </c>
      <c r="S259" s="704" t="s">
        <v>176</v>
      </c>
    </row>
    <row r="260" spans="1:19" hidden="1">
      <c r="A260" s="695">
        <v>43404</v>
      </c>
      <c r="B260" s="696">
        <v>43404</v>
      </c>
      <c r="C260" s="697" t="s">
        <v>156</v>
      </c>
      <c r="D260" s="697" t="s">
        <v>896</v>
      </c>
      <c r="E260" s="697" t="s">
        <v>245</v>
      </c>
      <c r="F260" s="697" t="s">
        <v>897</v>
      </c>
      <c r="G260" s="697" t="s">
        <v>898</v>
      </c>
      <c r="H260" s="698">
        <v>18.34</v>
      </c>
      <c r="I260" s="697" t="s">
        <v>175</v>
      </c>
      <c r="J260" s="697" t="s">
        <v>242</v>
      </c>
      <c r="K260" s="697" t="s">
        <v>243</v>
      </c>
      <c r="L260" s="697" t="s">
        <v>103</v>
      </c>
      <c r="M260" s="697" t="s">
        <v>156</v>
      </c>
      <c r="N260" s="697" t="s">
        <v>104</v>
      </c>
      <c r="O260" s="697" t="s">
        <v>105</v>
      </c>
      <c r="P260" s="697" t="s">
        <v>156</v>
      </c>
      <c r="Q260" s="697" t="s">
        <v>156</v>
      </c>
      <c r="R260" s="697" t="s">
        <v>156</v>
      </c>
      <c r="S260" s="699" t="s">
        <v>156</v>
      </c>
    </row>
    <row r="261" spans="1:19" hidden="1">
      <c r="A261" s="700">
        <v>43404</v>
      </c>
      <c r="B261" s="701">
        <v>43404</v>
      </c>
      <c r="C261" s="702" t="s">
        <v>156</v>
      </c>
      <c r="D261" s="702" t="s">
        <v>896</v>
      </c>
      <c r="E261" s="702" t="s">
        <v>245</v>
      </c>
      <c r="F261" s="702" t="s">
        <v>899</v>
      </c>
      <c r="G261" s="702" t="s">
        <v>898</v>
      </c>
      <c r="H261" s="703">
        <v>29.57</v>
      </c>
      <c r="I261" s="702" t="s">
        <v>175</v>
      </c>
      <c r="J261" s="702" t="s">
        <v>110</v>
      </c>
      <c r="K261" s="702" t="s">
        <v>102</v>
      </c>
      <c r="L261" s="702" t="s">
        <v>103</v>
      </c>
      <c r="M261" s="702" t="s">
        <v>156</v>
      </c>
      <c r="N261" s="702" t="s">
        <v>104</v>
      </c>
      <c r="O261" s="702" t="s">
        <v>105</v>
      </c>
      <c r="P261" s="702" t="s">
        <v>156</v>
      </c>
      <c r="Q261" s="702" t="s">
        <v>156</v>
      </c>
      <c r="R261" s="702" t="s">
        <v>156</v>
      </c>
      <c r="S261" s="704" t="s">
        <v>156</v>
      </c>
    </row>
    <row r="262" spans="1:19" hidden="1">
      <c r="A262" s="695">
        <v>43405</v>
      </c>
      <c r="B262" s="696">
        <v>43405</v>
      </c>
      <c r="C262" s="697" t="s">
        <v>156</v>
      </c>
      <c r="D262" s="697" t="s">
        <v>900</v>
      </c>
      <c r="E262" s="697" t="s">
        <v>245</v>
      </c>
      <c r="F262" s="697" t="s">
        <v>897</v>
      </c>
      <c r="G262" s="697" t="s">
        <v>898</v>
      </c>
      <c r="H262" s="698">
        <v>-18.34</v>
      </c>
      <c r="I262" s="697" t="s">
        <v>175</v>
      </c>
      <c r="J262" s="697" t="s">
        <v>242</v>
      </c>
      <c r="K262" s="697" t="s">
        <v>243</v>
      </c>
      <c r="L262" s="697" t="s">
        <v>103</v>
      </c>
      <c r="M262" s="697" t="s">
        <v>156</v>
      </c>
      <c r="N262" s="697" t="s">
        <v>104</v>
      </c>
      <c r="O262" s="697" t="s">
        <v>105</v>
      </c>
      <c r="P262" s="697" t="s">
        <v>156</v>
      </c>
      <c r="Q262" s="697" t="s">
        <v>156</v>
      </c>
      <c r="R262" s="697" t="s">
        <v>156</v>
      </c>
      <c r="S262" s="699" t="s">
        <v>156</v>
      </c>
    </row>
    <row r="263" spans="1:19" hidden="1">
      <c r="A263" s="700">
        <v>43405</v>
      </c>
      <c r="B263" s="701">
        <v>43405</v>
      </c>
      <c r="C263" s="702" t="s">
        <v>156</v>
      </c>
      <c r="D263" s="702" t="s">
        <v>900</v>
      </c>
      <c r="E263" s="702" t="s">
        <v>245</v>
      </c>
      <c r="F263" s="702" t="s">
        <v>899</v>
      </c>
      <c r="G263" s="702" t="s">
        <v>898</v>
      </c>
      <c r="H263" s="703">
        <v>-29.57</v>
      </c>
      <c r="I263" s="702" t="s">
        <v>175</v>
      </c>
      <c r="J263" s="702" t="s">
        <v>110</v>
      </c>
      <c r="K263" s="702" t="s">
        <v>102</v>
      </c>
      <c r="L263" s="702" t="s">
        <v>103</v>
      </c>
      <c r="M263" s="702" t="s">
        <v>156</v>
      </c>
      <c r="N263" s="702" t="s">
        <v>104</v>
      </c>
      <c r="O263" s="702" t="s">
        <v>105</v>
      </c>
      <c r="P263" s="702" t="s">
        <v>156</v>
      </c>
      <c r="Q263" s="702" t="s">
        <v>156</v>
      </c>
      <c r="R263" s="702" t="s">
        <v>156</v>
      </c>
      <c r="S263" s="704" t="s">
        <v>156</v>
      </c>
    </row>
    <row r="264" spans="1:19" hidden="1">
      <c r="A264" s="695">
        <v>43410</v>
      </c>
      <c r="B264" s="696">
        <v>43410</v>
      </c>
      <c r="C264" s="697" t="s">
        <v>106</v>
      </c>
      <c r="D264" s="697" t="s">
        <v>901</v>
      </c>
      <c r="E264" s="697" t="s">
        <v>245</v>
      </c>
      <c r="F264" s="697" t="s">
        <v>902</v>
      </c>
      <c r="G264" s="697" t="s">
        <v>903</v>
      </c>
      <c r="H264" s="698">
        <v>18.34</v>
      </c>
      <c r="I264" s="697" t="s">
        <v>175</v>
      </c>
      <c r="J264" s="697" t="s">
        <v>242</v>
      </c>
      <c r="K264" s="697" t="s">
        <v>243</v>
      </c>
      <c r="L264" s="697" t="s">
        <v>103</v>
      </c>
      <c r="M264" s="697" t="s">
        <v>107</v>
      </c>
      <c r="N264" s="697" t="s">
        <v>104</v>
      </c>
      <c r="O264" s="697" t="s">
        <v>105</v>
      </c>
      <c r="P264" s="697" t="s">
        <v>156</v>
      </c>
      <c r="Q264" s="697" t="s">
        <v>108</v>
      </c>
      <c r="R264" s="697" t="s">
        <v>90</v>
      </c>
      <c r="S264" s="699" t="s">
        <v>176</v>
      </c>
    </row>
    <row r="265" spans="1:19" hidden="1">
      <c r="A265" s="700">
        <v>43410</v>
      </c>
      <c r="B265" s="701">
        <v>43410</v>
      </c>
      <c r="C265" s="702" t="s">
        <v>106</v>
      </c>
      <c r="D265" s="702" t="s">
        <v>904</v>
      </c>
      <c r="E265" s="702" t="s">
        <v>245</v>
      </c>
      <c r="F265" s="702" t="s">
        <v>905</v>
      </c>
      <c r="G265" s="702" t="s">
        <v>906</v>
      </c>
      <c r="H265" s="703">
        <v>29.57</v>
      </c>
      <c r="I265" s="702" t="s">
        <v>175</v>
      </c>
      <c r="J265" s="702" t="s">
        <v>110</v>
      </c>
      <c r="K265" s="702" t="s">
        <v>102</v>
      </c>
      <c r="L265" s="702" t="s">
        <v>103</v>
      </c>
      <c r="M265" s="702" t="s">
        <v>107</v>
      </c>
      <c r="N265" s="702" t="s">
        <v>104</v>
      </c>
      <c r="O265" s="702" t="s">
        <v>105</v>
      </c>
      <c r="P265" s="702" t="s">
        <v>156</v>
      </c>
      <c r="Q265" s="702" t="s">
        <v>108</v>
      </c>
      <c r="R265" s="702" t="s">
        <v>90</v>
      </c>
      <c r="S265" s="704" t="s">
        <v>176</v>
      </c>
    </row>
    <row r="266" spans="1:19" hidden="1">
      <c r="A266" s="695">
        <v>43426</v>
      </c>
      <c r="B266" s="696">
        <v>43426</v>
      </c>
      <c r="C266" s="697" t="s">
        <v>106</v>
      </c>
      <c r="D266" s="697" t="s">
        <v>859</v>
      </c>
      <c r="E266" s="697" t="s">
        <v>245</v>
      </c>
      <c r="F266" s="697" t="s">
        <v>907</v>
      </c>
      <c r="G266" s="697" t="s">
        <v>861</v>
      </c>
      <c r="H266" s="698">
        <v>88.7</v>
      </c>
      <c r="I266" s="697" t="s">
        <v>175</v>
      </c>
      <c r="J266" s="697" t="s">
        <v>251</v>
      </c>
      <c r="K266" s="697" t="s">
        <v>252</v>
      </c>
      <c r="L266" s="697" t="s">
        <v>103</v>
      </c>
      <c r="M266" s="697" t="s">
        <v>107</v>
      </c>
      <c r="N266" s="697" t="s">
        <v>104</v>
      </c>
      <c r="O266" s="697" t="s">
        <v>105</v>
      </c>
      <c r="P266" s="697" t="s">
        <v>156</v>
      </c>
      <c r="Q266" s="697" t="s">
        <v>108</v>
      </c>
      <c r="R266" s="697" t="s">
        <v>90</v>
      </c>
      <c r="S266" s="699" t="s">
        <v>176</v>
      </c>
    </row>
    <row r="267" spans="1:19" hidden="1">
      <c r="A267" s="700">
        <v>43426</v>
      </c>
      <c r="B267" s="701">
        <v>43426</v>
      </c>
      <c r="C267" s="702" t="s">
        <v>106</v>
      </c>
      <c r="D267" s="702" t="s">
        <v>859</v>
      </c>
      <c r="E267" s="702" t="s">
        <v>245</v>
      </c>
      <c r="F267" s="702" t="s">
        <v>908</v>
      </c>
      <c r="G267" s="702" t="s">
        <v>861</v>
      </c>
      <c r="H267" s="703">
        <v>59.13</v>
      </c>
      <c r="I267" s="702" t="s">
        <v>175</v>
      </c>
      <c r="J267" s="702" t="s">
        <v>114</v>
      </c>
      <c r="K267" s="702" t="s">
        <v>102</v>
      </c>
      <c r="L267" s="702" t="s">
        <v>103</v>
      </c>
      <c r="M267" s="702" t="s">
        <v>107</v>
      </c>
      <c r="N267" s="702" t="s">
        <v>104</v>
      </c>
      <c r="O267" s="702" t="s">
        <v>105</v>
      </c>
      <c r="P267" s="702" t="s">
        <v>156</v>
      </c>
      <c r="Q267" s="702" t="s">
        <v>108</v>
      </c>
      <c r="R267" s="702" t="s">
        <v>90</v>
      </c>
      <c r="S267" s="704" t="s">
        <v>176</v>
      </c>
    </row>
    <row r="268" spans="1:19" hidden="1">
      <c r="A268" s="695">
        <v>43434</v>
      </c>
      <c r="B268" s="696">
        <v>43434</v>
      </c>
      <c r="C268" s="697" t="s">
        <v>156</v>
      </c>
      <c r="D268" s="697" t="s">
        <v>697</v>
      </c>
      <c r="E268" s="697" t="s">
        <v>245</v>
      </c>
      <c r="F268" s="697" t="s">
        <v>867</v>
      </c>
      <c r="G268" s="697" t="s">
        <v>699</v>
      </c>
      <c r="H268" s="698">
        <v>100.87</v>
      </c>
      <c r="I268" s="697" t="s">
        <v>175</v>
      </c>
      <c r="J268" s="697" t="s">
        <v>251</v>
      </c>
      <c r="K268" s="697" t="s">
        <v>252</v>
      </c>
      <c r="L268" s="697" t="s">
        <v>103</v>
      </c>
      <c r="M268" s="697" t="s">
        <v>156</v>
      </c>
      <c r="N268" s="697" t="s">
        <v>104</v>
      </c>
      <c r="O268" s="697" t="s">
        <v>105</v>
      </c>
      <c r="P268" s="697" t="s">
        <v>156</v>
      </c>
      <c r="Q268" s="697" t="s">
        <v>156</v>
      </c>
      <c r="R268" s="697" t="s">
        <v>156</v>
      </c>
      <c r="S268" s="699" t="s">
        <v>156</v>
      </c>
    </row>
    <row r="269" spans="1:19" hidden="1">
      <c r="A269" s="700">
        <v>43434</v>
      </c>
      <c r="B269" s="701">
        <v>43434</v>
      </c>
      <c r="C269" s="702" t="s">
        <v>156</v>
      </c>
      <c r="D269" s="702" t="s">
        <v>697</v>
      </c>
      <c r="E269" s="702" t="s">
        <v>245</v>
      </c>
      <c r="F269" s="702" t="s">
        <v>909</v>
      </c>
      <c r="G269" s="702" t="s">
        <v>699</v>
      </c>
      <c r="H269" s="703">
        <v>6.61</v>
      </c>
      <c r="I269" s="702" t="s">
        <v>175</v>
      </c>
      <c r="J269" s="702" t="s">
        <v>110</v>
      </c>
      <c r="K269" s="702" t="s">
        <v>102</v>
      </c>
      <c r="L269" s="702" t="s">
        <v>103</v>
      </c>
      <c r="M269" s="702" t="s">
        <v>156</v>
      </c>
      <c r="N269" s="702" t="s">
        <v>104</v>
      </c>
      <c r="O269" s="702" t="s">
        <v>105</v>
      </c>
      <c r="P269" s="702" t="s">
        <v>156</v>
      </c>
      <c r="Q269" s="702" t="s">
        <v>156</v>
      </c>
      <c r="R269" s="702" t="s">
        <v>156</v>
      </c>
      <c r="S269" s="704" t="s">
        <v>156</v>
      </c>
    </row>
    <row r="270" spans="1:19" hidden="1">
      <c r="A270" s="695">
        <v>43435</v>
      </c>
      <c r="B270" s="696">
        <v>43435</v>
      </c>
      <c r="C270" s="697" t="s">
        <v>156</v>
      </c>
      <c r="D270" s="697" t="s">
        <v>700</v>
      </c>
      <c r="E270" s="697" t="s">
        <v>245</v>
      </c>
      <c r="F270" s="697" t="s">
        <v>867</v>
      </c>
      <c r="G270" s="697" t="s">
        <v>699</v>
      </c>
      <c r="H270" s="698">
        <v>-100.87</v>
      </c>
      <c r="I270" s="697" t="s">
        <v>175</v>
      </c>
      <c r="J270" s="697" t="s">
        <v>251</v>
      </c>
      <c r="K270" s="697" t="s">
        <v>252</v>
      </c>
      <c r="L270" s="697" t="s">
        <v>103</v>
      </c>
      <c r="M270" s="697" t="s">
        <v>156</v>
      </c>
      <c r="N270" s="697" t="s">
        <v>104</v>
      </c>
      <c r="O270" s="697" t="s">
        <v>105</v>
      </c>
      <c r="P270" s="697" t="s">
        <v>156</v>
      </c>
      <c r="Q270" s="697" t="s">
        <v>156</v>
      </c>
      <c r="R270" s="697" t="s">
        <v>156</v>
      </c>
      <c r="S270" s="699" t="s">
        <v>156</v>
      </c>
    </row>
    <row r="271" spans="1:19" hidden="1">
      <c r="A271" s="700">
        <v>43435</v>
      </c>
      <c r="B271" s="701">
        <v>43435</v>
      </c>
      <c r="C271" s="702" t="s">
        <v>156</v>
      </c>
      <c r="D271" s="702" t="s">
        <v>700</v>
      </c>
      <c r="E271" s="702" t="s">
        <v>245</v>
      </c>
      <c r="F271" s="702" t="s">
        <v>909</v>
      </c>
      <c r="G271" s="702" t="s">
        <v>699</v>
      </c>
      <c r="H271" s="703">
        <v>-6.61</v>
      </c>
      <c r="I271" s="702" t="s">
        <v>175</v>
      </c>
      <c r="J271" s="702" t="s">
        <v>110</v>
      </c>
      <c r="K271" s="702" t="s">
        <v>102</v>
      </c>
      <c r="L271" s="702" t="s">
        <v>103</v>
      </c>
      <c r="M271" s="702" t="s">
        <v>156</v>
      </c>
      <c r="N271" s="702" t="s">
        <v>104</v>
      </c>
      <c r="O271" s="702" t="s">
        <v>105</v>
      </c>
      <c r="P271" s="702" t="s">
        <v>156</v>
      </c>
      <c r="Q271" s="702" t="s">
        <v>156</v>
      </c>
      <c r="R271" s="702" t="s">
        <v>156</v>
      </c>
      <c r="S271" s="704" t="s">
        <v>156</v>
      </c>
    </row>
    <row r="272" spans="1:19" hidden="1">
      <c r="A272" s="695">
        <v>43441</v>
      </c>
      <c r="B272" s="696">
        <v>43441</v>
      </c>
      <c r="C272" s="697" t="s">
        <v>106</v>
      </c>
      <c r="D272" s="697" t="s">
        <v>701</v>
      </c>
      <c r="E272" s="697" t="s">
        <v>245</v>
      </c>
      <c r="F272" s="697" t="s">
        <v>910</v>
      </c>
      <c r="G272" s="697" t="s">
        <v>703</v>
      </c>
      <c r="H272" s="698">
        <v>100.87</v>
      </c>
      <c r="I272" s="697" t="s">
        <v>175</v>
      </c>
      <c r="J272" s="697" t="s">
        <v>251</v>
      </c>
      <c r="K272" s="697" t="s">
        <v>252</v>
      </c>
      <c r="L272" s="697" t="s">
        <v>103</v>
      </c>
      <c r="M272" s="697" t="s">
        <v>107</v>
      </c>
      <c r="N272" s="697" t="s">
        <v>104</v>
      </c>
      <c r="O272" s="697" t="s">
        <v>105</v>
      </c>
      <c r="P272" s="697" t="s">
        <v>156</v>
      </c>
      <c r="Q272" s="697" t="s">
        <v>108</v>
      </c>
      <c r="R272" s="697" t="s">
        <v>90</v>
      </c>
      <c r="S272" s="699" t="s">
        <v>176</v>
      </c>
    </row>
    <row r="273" spans="1:19" hidden="1">
      <c r="A273" s="700">
        <v>43441</v>
      </c>
      <c r="B273" s="701">
        <v>43441</v>
      </c>
      <c r="C273" s="702" t="s">
        <v>106</v>
      </c>
      <c r="D273" s="702" t="s">
        <v>911</v>
      </c>
      <c r="E273" s="702" t="s">
        <v>245</v>
      </c>
      <c r="F273" s="702" t="s">
        <v>912</v>
      </c>
      <c r="G273" s="702" t="s">
        <v>913</v>
      </c>
      <c r="H273" s="703">
        <v>6.61</v>
      </c>
      <c r="I273" s="702" t="s">
        <v>175</v>
      </c>
      <c r="J273" s="702" t="s">
        <v>110</v>
      </c>
      <c r="K273" s="702" t="s">
        <v>102</v>
      </c>
      <c r="L273" s="702" t="s">
        <v>103</v>
      </c>
      <c r="M273" s="702" t="s">
        <v>107</v>
      </c>
      <c r="N273" s="702" t="s">
        <v>104</v>
      </c>
      <c r="O273" s="702" t="s">
        <v>105</v>
      </c>
      <c r="P273" s="702" t="s">
        <v>156</v>
      </c>
      <c r="Q273" s="702" t="s">
        <v>108</v>
      </c>
      <c r="R273" s="702" t="s">
        <v>90</v>
      </c>
      <c r="S273" s="704" t="s">
        <v>176</v>
      </c>
    </row>
    <row r="274" spans="1:19" hidden="1">
      <c r="A274" s="695">
        <v>43448</v>
      </c>
      <c r="B274" s="696">
        <v>43448</v>
      </c>
      <c r="C274" s="697" t="s">
        <v>106</v>
      </c>
      <c r="D274" s="697" t="s">
        <v>914</v>
      </c>
      <c r="E274" s="697" t="s">
        <v>245</v>
      </c>
      <c r="F274" s="697" t="s">
        <v>915</v>
      </c>
      <c r="G274" s="697" t="s">
        <v>916</v>
      </c>
      <c r="H274" s="698">
        <v>60.43</v>
      </c>
      <c r="I274" s="697" t="s">
        <v>175</v>
      </c>
      <c r="J274" s="697" t="s">
        <v>101</v>
      </c>
      <c r="K274" s="697" t="s">
        <v>102</v>
      </c>
      <c r="L274" s="697" t="s">
        <v>103</v>
      </c>
      <c r="M274" s="697" t="s">
        <v>107</v>
      </c>
      <c r="N274" s="697" t="s">
        <v>104</v>
      </c>
      <c r="O274" s="697" t="s">
        <v>105</v>
      </c>
      <c r="P274" s="697" t="s">
        <v>156</v>
      </c>
      <c r="Q274" s="697" t="s">
        <v>310</v>
      </c>
      <c r="R274" s="697" t="s">
        <v>311</v>
      </c>
      <c r="S274" s="699" t="s">
        <v>176</v>
      </c>
    </row>
    <row r="275" spans="1:19" hidden="1">
      <c r="A275" s="700">
        <v>43453</v>
      </c>
      <c r="B275" s="701">
        <v>43410</v>
      </c>
      <c r="C275" s="702" t="s">
        <v>156</v>
      </c>
      <c r="D275" s="702" t="s">
        <v>917</v>
      </c>
      <c r="E275" s="702" t="s">
        <v>245</v>
      </c>
      <c r="F275" s="702" t="s">
        <v>918</v>
      </c>
      <c r="G275" s="702" t="s">
        <v>156</v>
      </c>
      <c r="H275" s="703">
        <v>-7.25</v>
      </c>
      <c r="I275" s="702" t="s">
        <v>175</v>
      </c>
      <c r="J275" s="702" t="s">
        <v>242</v>
      </c>
      <c r="K275" s="702" t="s">
        <v>243</v>
      </c>
      <c r="L275" s="702" t="s">
        <v>103</v>
      </c>
      <c r="M275" s="702" t="s">
        <v>156</v>
      </c>
      <c r="N275" s="702" t="s">
        <v>104</v>
      </c>
      <c r="O275" s="702" t="s">
        <v>105</v>
      </c>
      <c r="P275" s="702" t="s">
        <v>156</v>
      </c>
      <c r="Q275" s="702" t="s">
        <v>156</v>
      </c>
      <c r="R275" s="702" t="s">
        <v>156</v>
      </c>
      <c r="S275" s="704" t="s">
        <v>156</v>
      </c>
    </row>
    <row r="276" spans="1:19" hidden="1">
      <c r="A276" s="695">
        <v>43454</v>
      </c>
      <c r="B276" s="696">
        <v>43454</v>
      </c>
      <c r="C276" s="697" t="s">
        <v>106</v>
      </c>
      <c r="D276" s="697" t="s">
        <v>882</v>
      </c>
      <c r="E276" s="697" t="s">
        <v>245</v>
      </c>
      <c r="F276" s="697" t="s">
        <v>919</v>
      </c>
      <c r="G276" s="697" t="s">
        <v>884</v>
      </c>
      <c r="H276" s="698">
        <v>41.74</v>
      </c>
      <c r="I276" s="697" t="s">
        <v>175</v>
      </c>
      <c r="J276" s="697" t="s">
        <v>251</v>
      </c>
      <c r="K276" s="697" t="s">
        <v>252</v>
      </c>
      <c r="L276" s="697" t="s">
        <v>103</v>
      </c>
      <c r="M276" s="697" t="s">
        <v>107</v>
      </c>
      <c r="N276" s="697" t="s">
        <v>104</v>
      </c>
      <c r="O276" s="697" t="s">
        <v>105</v>
      </c>
      <c r="P276" s="697" t="s">
        <v>156</v>
      </c>
      <c r="Q276" s="697" t="s">
        <v>108</v>
      </c>
      <c r="R276" s="697" t="s">
        <v>90</v>
      </c>
      <c r="S276" s="699" t="s">
        <v>176</v>
      </c>
    </row>
    <row r="277" spans="1:19" hidden="1">
      <c r="A277" s="700">
        <v>43454</v>
      </c>
      <c r="B277" s="701">
        <v>43454</v>
      </c>
      <c r="C277" s="702" t="s">
        <v>106</v>
      </c>
      <c r="D277" s="702" t="s">
        <v>882</v>
      </c>
      <c r="E277" s="702" t="s">
        <v>245</v>
      </c>
      <c r="F277" s="702" t="s">
        <v>920</v>
      </c>
      <c r="G277" s="702" t="s">
        <v>884</v>
      </c>
      <c r="H277" s="703">
        <v>100.87</v>
      </c>
      <c r="I277" s="702" t="s">
        <v>175</v>
      </c>
      <c r="J277" s="702" t="s">
        <v>251</v>
      </c>
      <c r="K277" s="702" t="s">
        <v>252</v>
      </c>
      <c r="L277" s="702" t="s">
        <v>103</v>
      </c>
      <c r="M277" s="702" t="s">
        <v>107</v>
      </c>
      <c r="N277" s="702" t="s">
        <v>104</v>
      </c>
      <c r="O277" s="702" t="s">
        <v>105</v>
      </c>
      <c r="P277" s="702" t="s">
        <v>156</v>
      </c>
      <c r="Q277" s="702" t="s">
        <v>108</v>
      </c>
      <c r="R277" s="702" t="s">
        <v>90</v>
      </c>
      <c r="S277" s="704" t="s">
        <v>176</v>
      </c>
    </row>
    <row r="278" spans="1:19" hidden="1">
      <c r="A278" s="695">
        <v>43454</v>
      </c>
      <c r="B278" s="696">
        <v>43454</v>
      </c>
      <c r="C278" s="697" t="s">
        <v>106</v>
      </c>
      <c r="D278" s="697" t="s">
        <v>769</v>
      </c>
      <c r="E278" s="697" t="s">
        <v>245</v>
      </c>
      <c r="F278" s="697" t="s">
        <v>921</v>
      </c>
      <c r="G278" s="697" t="s">
        <v>772</v>
      </c>
      <c r="H278" s="698">
        <v>73.040000000000006</v>
      </c>
      <c r="I278" s="697" t="s">
        <v>175</v>
      </c>
      <c r="J278" s="697" t="s">
        <v>251</v>
      </c>
      <c r="K278" s="697" t="s">
        <v>252</v>
      </c>
      <c r="L278" s="697" t="s">
        <v>103</v>
      </c>
      <c r="M278" s="697" t="s">
        <v>107</v>
      </c>
      <c r="N278" s="697" t="s">
        <v>104</v>
      </c>
      <c r="O278" s="697" t="s">
        <v>105</v>
      </c>
      <c r="P278" s="697" t="s">
        <v>156</v>
      </c>
      <c r="Q278" s="697" t="s">
        <v>108</v>
      </c>
      <c r="R278" s="697" t="s">
        <v>90</v>
      </c>
      <c r="S278" s="699" t="s">
        <v>176</v>
      </c>
    </row>
    <row r="279" spans="1:19" hidden="1">
      <c r="A279" s="700">
        <v>43308</v>
      </c>
      <c r="B279" s="701">
        <v>43308</v>
      </c>
      <c r="C279" s="702" t="s">
        <v>106</v>
      </c>
      <c r="D279" s="702" t="s">
        <v>306</v>
      </c>
      <c r="E279" s="702" t="s">
        <v>307</v>
      </c>
      <c r="F279" s="702" t="s">
        <v>308</v>
      </c>
      <c r="G279" s="702" t="s">
        <v>309</v>
      </c>
      <c r="H279" s="703">
        <v>68.45</v>
      </c>
      <c r="I279" s="702" t="s">
        <v>175</v>
      </c>
      <c r="J279" s="702" t="s">
        <v>251</v>
      </c>
      <c r="K279" s="702" t="s">
        <v>252</v>
      </c>
      <c r="L279" s="702" t="s">
        <v>103</v>
      </c>
      <c r="M279" s="702" t="s">
        <v>107</v>
      </c>
      <c r="N279" s="702" t="s">
        <v>104</v>
      </c>
      <c r="O279" s="702" t="s">
        <v>105</v>
      </c>
      <c r="P279" s="702" t="s">
        <v>156</v>
      </c>
      <c r="Q279" s="702" t="s">
        <v>310</v>
      </c>
      <c r="R279" s="702" t="s">
        <v>311</v>
      </c>
      <c r="S279" s="704" t="s">
        <v>176</v>
      </c>
    </row>
    <row r="280" spans="1:19" hidden="1">
      <c r="A280" s="695">
        <v>43448</v>
      </c>
      <c r="B280" s="696">
        <v>43448</v>
      </c>
      <c r="C280" s="697" t="s">
        <v>106</v>
      </c>
      <c r="D280" s="697" t="s">
        <v>922</v>
      </c>
      <c r="E280" s="697" t="s">
        <v>307</v>
      </c>
      <c r="F280" s="697" t="s">
        <v>923</v>
      </c>
      <c r="G280" s="697" t="s">
        <v>916</v>
      </c>
      <c r="H280" s="698">
        <v>113.67</v>
      </c>
      <c r="I280" s="697" t="s">
        <v>175</v>
      </c>
      <c r="J280" s="697" t="s">
        <v>251</v>
      </c>
      <c r="K280" s="697" t="s">
        <v>252</v>
      </c>
      <c r="L280" s="697" t="s">
        <v>103</v>
      </c>
      <c r="M280" s="697" t="s">
        <v>107</v>
      </c>
      <c r="N280" s="697" t="s">
        <v>104</v>
      </c>
      <c r="O280" s="697" t="s">
        <v>105</v>
      </c>
      <c r="P280" s="697" t="s">
        <v>156</v>
      </c>
      <c r="Q280" s="697" t="s">
        <v>924</v>
      </c>
      <c r="R280" s="697" t="s">
        <v>98</v>
      </c>
      <c r="S280" s="699" t="s">
        <v>176</v>
      </c>
    </row>
    <row r="281" spans="1:19" hidden="1">
      <c r="A281" s="700">
        <v>43294</v>
      </c>
      <c r="B281" s="701">
        <v>43294</v>
      </c>
      <c r="C281" s="702" t="s">
        <v>156</v>
      </c>
      <c r="D281" s="702" t="s">
        <v>244</v>
      </c>
      <c r="E281" s="702" t="s">
        <v>247</v>
      </c>
      <c r="F281" s="702" t="s">
        <v>246</v>
      </c>
      <c r="G281" s="702" t="s">
        <v>156</v>
      </c>
      <c r="H281" s="703">
        <v>-169.57</v>
      </c>
      <c r="I281" s="702" t="s">
        <v>175</v>
      </c>
      <c r="J281" s="702" t="s">
        <v>101</v>
      </c>
      <c r="K281" s="702" t="s">
        <v>102</v>
      </c>
      <c r="L281" s="702" t="s">
        <v>103</v>
      </c>
      <c r="M281" s="702" t="s">
        <v>156</v>
      </c>
      <c r="N281" s="702" t="s">
        <v>104</v>
      </c>
      <c r="O281" s="702" t="s">
        <v>105</v>
      </c>
      <c r="P281" s="702" t="s">
        <v>156</v>
      </c>
      <c r="Q281" s="702" t="s">
        <v>156</v>
      </c>
      <c r="R281" s="702" t="s">
        <v>156</v>
      </c>
      <c r="S281" s="704" t="s">
        <v>156</v>
      </c>
    </row>
    <row r="282" spans="1:19" hidden="1">
      <c r="A282" s="695">
        <v>43312</v>
      </c>
      <c r="B282" s="696">
        <v>43312</v>
      </c>
      <c r="C282" s="697" t="s">
        <v>106</v>
      </c>
      <c r="D282" s="697" t="s">
        <v>329</v>
      </c>
      <c r="E282" s="697" t="s">
        <v>247</v>
      </c>
      <c r="F282" s="697" t="s">
        <v>332</v>
      </c>
      <c r="G282" s="697" t="s">
        <v>331</v>
      </c>
      <c r="H282" s="698">
        <v>388.78</v>
      </c>
      <c r="I282" s="697" t="s">
        <v>175</v>
      </c>
      <c r="J282" s="697" t="s">
        <v>110</v>
      </c>
      <c r="K282" s="697" t="s">
        <v>102</v>
      </c>
      <c r="L282" s="697" t="s">
        <v>103</v>
      </c>
      <c r="M282" s="697" t="s">
        <v>107</v>
      </c>
      <c r="N282" s="697" t="s">
        <v>104</v>
      </c>
      <c r="O282" s="697" t="s">
        <v>105</v>
      </c>
      <c r="P282" s="697" t="s">
        <v>156</v>
      </c>
      <c r="Q282" s="697" t="s">
        <v>108</v>
      </c>
      <c r="R282" s="697" t="s">
        <v>90</v>
      </c>
      <c r="S282" s="699" t="s">
        <v>176</v>
      </c>
    </row>
    <row r="283" spans="1:19" hidden="1">
      <c r="A283" s="700">
        <v>43312</v>
      </c>
      <c r="B283" s="701">
        <v>43312</v>
      </c>
      <c r="C283" s="702" t="s">
        <v>106</v>
      </c>
      <c r="D283" s="702" t="s">
        <v>329</v>
      </c>
      <c r="E283" s="702" t="s">
        <v>247</v>
      </c>
      <c r="F283" s="702" t="s">
        <v>335</v>
      </c>
      <c r="G283" s="702" t="s">
        <v>331</v>
      </c>
      <c r="H283" s="703">
        <v>26.26</v>
      </c>
      <c r="I283" s="702" t="s">
        <v>175</v>
      </c>
      <c r="J283" s="702" t="s">
        <v>251</v>
      </c>
      <c r="K283" s="702" t="s">
        <v>252</v>
      </c>
      <c r="L283" s="702" t="s">
        <v>103</v>
      </c>
      <c r="M283" s="702" t="s">
        <v>107</v>
      </c>
      <c r="N283" s="702" t="s">
        <v>104</v>
      </c>
      <c r="O283" s="702" t="s">
        <v>105</v>
      </c>
      <c r="P283" s="702" t="s">
        <v>156</v>
      </c>
      <c r="Q283" s="702" t="s">
        <v>108</v>
      </c>
      <c r="R283" s="702" t="s">
        <v>90</v>
      </c>
      <c r="S283" s="704" t="s">
        <v>176</v>
      </c>
    </row>
    <row r="284" spans="1:19" hidden="1">
      <c r="A284" s="695">
        <v>43312</v>
      </c>
      <c r="B284" s="696">
        <v>43312</v>
      </c>
      <c r="C284" s="697" t="s">
        <v>106</v>
      </c>
      <c r="D284" s="697" t="s">
        <v>329</v>
      </c>
      <c r="E284" s="697" t="s">
        <v>247</v>
      </c>
      <c r="F284" s="697" t="s">
        <v>336</v>
      </c>
      <c r="G284" s="697" t="s">
        <v>331</v>
      </c>
      <c r="H284" s="698">
        <v>-3.04</v>
      </c>
      <c r="I284" s="697" t="s">
        <v>175</v>
      </c>
      <c r="J284" s="697" t="s">
        <v>251</v>
      </c>
      <c r="K284" s="697" t="s">
        <v>252</v>
      </c>
      <c r="L284" s="697" t="s">
        <v>103</v>
      </c>
      <c r="M284" s="697" t="s">
        <v>107</v>
      </c>
      <c r="N284" s="697" t="s">
        <v>104</v>
      </c>
      <c r="O284" s="697" t="s">
        <v>105</v>
      </c>
      <c r="P284" s="697" t="s">
        <v>156</v>
      </c>
      <c r="Q284" s="697" t="s">
        <v>108</v>
      </c>
      <c r="R284" s="697" t="s">
        <v>90</v>
      </c>
      <c r="S284" s="699" t="s">
        <v>176</v>
      </c>
    </row>
    <row r="285" spans="1:19" hidden="1">
      <c r="A285" s="700">
        <v>43312</v>
      </c>
      <c r="B285" s="701">
        <v>43312</v>
      </c>
      <c r="C285" s="702" t="s">
        <v>106</v>
      </c>
      <c r="D285" s="702" t="s">
        <v>329</v>
      </c>
      <c r="E285" s="702" t="s">
        <v>247</v>
      </c>
      <c r="F285" s="702" t="s">
        <v>337</v>
      </c>
      <c r="G285" s="702" t="s">
        <v>331</v>
      </c>
      <c r="H285" s="703">
        <v>136.09</v>
      </c>
      <c r="I285" s="702" t="s">
        <v>175</v>
      </c>
      <c r="J285" s="702" t="s">
        <v>251</v>
      </c>
      <c r="K285" s="702" t="s">
        <v>252</v>
      </c>
      <c r="L285" s="702" t="s">
        <v>103</v>
      </c>
      <c r="M285" s="702" t="s">
        <v>107</v>
      </c>
      <c r="N285" s="702" t="s">
        <v>104</v>
      </c>
      <c r="O285" s="702" t="s">
        <v>105</v>
      </c>
      <c r="P285" s="702" t="s">
        <v>156</v>
      </c>
      <c r="Q285" s="702" t="s">
        <v>108</v>
      </c>
      <c r="R285" s="702" t="s">
        <v>90</v>
      </c>
      <c r="S285" s="704" t="s">
        <v>176</v>
      </c>
    </row>
    <row r="286" spans="1:19" hidden="1">
      <c r="A286" s="695">
        <v>43312</v>
      </c>
      <c r="B286" s="696">
        <v>43312</v>
      </c>
      <c r="C286" s="697" t="s">
        <v>106</v>
      </c>
      <c r="D286" s="697" t="s">
        <v>329</v>
      </c>
      <c r="E286" s="697" t="s">
        <v>247</v>
      </c>
      <c r="F286" s="697" t="s">
        <v>338</v>
      </c>
      <c r="G286" s="697" t="s">
        <v>331</v>
      </c>
      <c r="H286" s="698">
        <v>64.599999999999994</v>
      </c>
      <c r="I286" s="697" t="s">
        <v>175</v>
      </c>
      <c r="J286" s="697" t="s">
        <v>251</v>
      </c>
      <c r="K286" s="697" t="s">
        <v>252</v>
      </c>
      <c r="L286" s="697" t="s">
        <v>103</v>
      </c>
      <c r="M286" s="697" t="s">
        <v>107</v>
      </c>
      <c r="N286" s="697" t="s">
        <v>104</v>
      </c>
      <c r="O286" s="697" t="s">
        <v>105</v>
      </c>
      <c r="P286" s="697" t="s">
        <v>156</v>
      </c>
      <c r="Q286" s="697" t="s">
        <v>108</v>
      </c>
      <c r="R286" s="697" t="s">
        <v>90</v>
      </c>
      <c r="S286" s="699" t="s">
        <v>176</v>
      </c>
    </row>
    <row r="287" spans="1:19" hidden="1">
      <c r="A287" s="700">
        <v>43326</v>
      </c>
      <c r="B287" s="701">
        <v>43326</v>
      </c>
      <c r="C287" s="702" t="s">
        <v>156</v>
      </c>
      <c r="D287" s="702" t="s">
        <v>248</v>
      </c>
      <c r="E287" s="702" t="s">
        <v>247</v>
      </c>
      <c r="F287" s="702" t="s">
        <v>253</v>
      </c>
      <c r="G287" s="702" t="s">
        <v>156</v>
      </c>
      <c r="H287" s="703">
        <v>149.57</v>
      </c>
      <c r="I287" s="702" t="s">
        <v>175</v>
      </c>
      <c r="J287" s="702" t="s">
        <v>251</v>
      </c>
      <c r="K287" s="702" t="s">
        <v>252</v>
      </c>
      <c r="L287" s="702" t="s">
        <v>103</v>
      </c>
      <c r="M287" s="702" t="s">
        <v>156</v>
      </c>
      <c r="N287" s="702" t="s">
        <v>104</v>
      </c>
      <c r="O287" s="702" t="s">
        <v>105</v>
      </c>
      <c r="P287" s="702" t="s">
        <v>156</v>
      </c>
      <c r="Q287" s="702" t="s">
        <v>156</v>
      </c>
      <c r="R287" s="702" t="s">
        <v>156</v>
      </c>
      <c r="S287" s="704" t="s">
        <v>156</v>
      </c>
    </row>
    <row r="288" spans="1:19" hidden="1">
      <c r="A288" s="695">
        <v>43328</v>
      </c>
      <c r="B288" s="696">
        <v>43327</v>
      </c>
      <c r="C288" s="697" t="s">
        <v>106</v>
      </c>
      <c r="D288" s="697" t="s">
        <v>366</v>
      </c>
      <c r="E288" s="697" t="s">
        <v>247</v>
      </c>
      <c r="F288" s="697" t="s">
        <v>367</v>
      </c>
      <c r="G288" s="697" t="s">
        <v>368</v>
      </c>
      <c r="H288" s="698">
        <v>152.34</v>
      </c>
      <c r="I288" s="697" t="s">
        <v>175</v>
      </c>
      <c r="J288" s="697" t="s">
        <v>110</v>
      </c>
      <c r="K288" s="697" t="s">
        <v>102</v>
      </c>
      <c r="L288" s="697" t="s">
        <v>103</v>
      </c>
      <c r="M288" s="697" t="s">
        <v>107</v>
      </c>
      <c r="N288" s="697" t="s">
        <v>104</v>
      </c>
      <c r="O288" s="697" t="s">
        <v>105</v>
      </c>
      <c r="P288" s="697" t="s">
        <v>156</v>
      </c>
      <c r="Q288" s="697" t="s">
        <v>369</v>
      </c>
      <c r="R288" s="697" t="s">
        <v>370</v>
      </c>
      <c r="S288" s="699" t="s">
        <v>176</v>
      </c>
    </row>
    <row r="289" spans="1:19" hidden="1">
      <c r="A289" s="700">
        <v>43335</v>
      </c>
      <c r="B289" s="701">
        <v>43335</v>
      </c>
      <c r="C289" s="702" t="s">
        <v>106</v>
      </c>
      <c r="D289" s="702" t="s">
        <v>377</v>
      </c>
      <c r="E289" s="702" t="s">
        <v>247</v>
      </c>
      <c r="F289" s="702" t="s">
        <v>378</v>
      </c>
      <c r="G289" s="702" t="s">
        <v>379</v>
      </c>
      <c r="H289" s="703">
        <v>16.52</v>
      </c>
      <c r="I289" s="702" t="s">
        <v>175</v>
      </c>
      <c r="J289" s="702" t="s">
        <v>110</v>
      </c>
      <c r="K289" s="702" t="s">
        <v>102</v>
      </c>
      <c r="L289" s="702" t="s">
        <v>103</v>
      </c>
      <c r="M289" s="702" t="s">
        <v>107</v>
      </c>
      <c r="N289" s="702" t="s">
        <v>104</v>
      </c>
      <c r="O289" s="702" t="s">
        <v>105</v>
      </c>
      <c r="P289" s="702" t="s">
        <v>156</v>
      </c>
      <c r="Q289" s="702" t="s">
        <v>310</v>
      </c>
      <c r="R289" s="702" t="s">
        <v>311</v>
      </c>
      <c r="S289" s="704" t="s">
        <v>176</v>
      </c>
    </row>
    <row r="290" spans="1:19" hidden="1">
      <c r="A290" s="695">
        <v>43368</v>
      </c>
      <c r="B290" s="696">
        <v>43368</v>
      </c>
      <c r="C290" s="697" t="s">
        <v>106</v>
      </c>
      <c r="D290" s="697" t="s">
        <v>469</v>
      </c>
      <c r="E290" s="697" t="s">
        <v>247</v>
      </c>
      <c r="F290" s="697" t="s">
        <v>474</v>
      </c>
      <c r="G290" s="697" t="s">
        <v>471</v>
      </c>
      <c r="H290" s="698">
        <v>567.65</v>
      </c>
      <c r="I290" s="697" t="s">
        <v>175</v>
      </c>
      <c r="J290" s="697" t="s">
        <v>110</v>
      </c>
      <c r="K290" s="697" t="s">
        <v>102</v>
      </c>
      <c r="L290" s="697" t="s">
        <v>103</v>
      </c>
      <c r="M290" s="697" t="s">
        <v>107</v>
      </c>
      <c r="N290" s="697" t="s">
        <v>104</v>
      </c>
      <c r="O290" s="697" t="s">
        <v>105</v>
      </c>
      <c r="P290" s="697" t="s">
        <v>156</v>
      </c>
      <c r="Q290" s="697" t="s">
        <v>108</v>
      </c>
      <c r="R290" s="697" t="s">
        <v>90</v>
      </c>
      <c r="S290" s="699" t="s">
        <v>176</v>
      </c>
    </row>
    <row r="291" spans="1:19" hidden="1">
      <c r="A291" s="700">
        <v>43368</v>
      </c>
      <c r="B291" s="701">
        <v>43368</v>
      </c>
      <c r="C291" s="702" t="s">
        <v>106</v>
      </c>
      <c r="D291" s="702" t="s">
        <v>469</v>
      </c>
      <c r="E291" s="702" t="s">
        <v>247</v>
      </c>
      <c r="F291" s="702" t="s">
        <v>477</v>
      </c>
      <c r="G291" s="702" t="s">
        <v>471</v>
      </c>
      <c r="H291" s="703">
        <v>124.85</v>
      </c>
      <c r="I291" s="702" t="s">
        <v>175</v>
      </c>
      <c r="J291" s="702" t="s">
        <v>110</v>
      </c>
      <c r="K291" s="702" t="s">
        <v>102</v>
      </c>
      <c r="L291" s="702" t="s">
        <v>103</v>
      </c>
      <c r="M291" s="702" t="s">
        <v>107</v>
      </c>
      <c r="N291" s="702" t="s">
        <v>104</v>
      </c>
      <c r="O291" s="702" t="s">
        <v>105</v>
      </c>
      <c r="P291" s="702" t="s">
        <v>156</v>
      </c>
      <c r="Q291" s="702" t="s">
        <v>108</v>
      </c>
      <c r="R291" s="702" t="s">
        <v>90</v>
      </c>
      <c r="S291" s="704" t="s">
        <v>176</v>
      </c>
    </row>
    <row r="292" spans="1:19" hidden="1">
      <c r="A292" s="695">
        <v>43388</v>
      </c>
      <c r="B292" s="696">
        <v>43388</v>
      </c>
      <c r="C292" s="697" t="s">
        <v>106</v>
      </c>
      <c r="D292" s="697" t="s">
        <v>925</v>
      </c>
      <c r="E292" s="697" t="s">
        <v>247</v>
      </c>
      <c r="F292" s="697" t="s">
        <v>926</v>
      </c>
      <c r="G292" s="697" t="s">
        <v>927</v>
      </c>
      <c r="H292" s="698">
        <v>14.52</v>
      </c>
      <c r="I292" s="697" t="s">
        <v>175</v>
      </c>
      <c r="J292" s="697" t="s">
        <v>110</v>
      </c>
      <c r="K292" s="697" t="s">
        <v>102</v>
      </c>
      <c r="L292" s="697" t="s">
        <v>103</v>
      </c>
      <c r="M292" s="697" t="s">
        <v>107</v>
      </c>
      <c r="N292" s="697" t="s">
        <v>104</v>
      </c>
      <c r="O292" s="697" t="s">
        <v>105</v>
      </c>
      <c r="P292" s="697" t="s">
        <v>156</v>
      </c>
      <c r="Q292" s="697" t="s">
        <v>108</v>
      </c>
      <c r="R292" s="697" t="s">
        <v>90</v>
      </c>
      <c r="S292" s="699" t="s">
        <v>176</v>
      </c>
    </row>
    <row r="293" spans="1:19" hidden="1">
      <c r="A293" s="700">
        <v>43388</v>
      </c>
      <c r="B293" s="701">
        <v>43388</v>
      </c>
      <c r="C293" s="702" t="s">
        <v>106</v>
      </c>
      <c r="D293" s="702" t="s">
        <v>925</v>
      </c>
      <c r="E293" s="702" t="s">
        <v>247</v>
      </c>
      <c r="F293" s="702" t="s">
        <v>928</v>
      </c>
      <c r="G293" s="702" t="s">
        <v>927</v>
      </c>
      <c r="H293" s="703">
        <v>257.39</v>
      </c>
      <c r="I293" s="702" t="s">
        <v>175</v>
      </c>
      <c r="J293" s="702" t="s">
        <v>110</v>
      </c>
      <c r="K293" s="702" t="s">
        <v>102</v>
      </c>
      <c r="L293" s="702" t="s">
        <v>103</v>
      </c>
      <c r="M293" s="702" t="s">
        <v>107</v>
      </c>
      <c r="N293" s="702" t="s">
        <v>104</v>
      </c>
      <c r="O293" s="702" t="s">
        <v>105</v>
      </c>
      <c r="P293" s="702" t="s">
        <v>156</v>
      </c>
      <c r="Q293" s="702" t="s">
        <v>108</v>
      </c>
      <c r="R293" s="702" t="s">
        <v>90</v>
      </c>
      <c r="S293" s="704" t="s">
        <v>176</v>
      </c>
    </row>
    <row r="294" spans="1:19" hidden="1">
      <c r="A294" s="695">
        <v>43388</v>
      </c>
      <c r="B294" s="696">
        <v>43388</v>
      </c>
      <c r="C294" s="697" t="s">
        <v>106</v>
      </c>
      <c r="D294" s="697" t="s">
        <v>925</v>
      </c>
      <c r="E294" s="697" t="s">
        <v>247</v>
      </c>
      <c r="F294" s="697" t="s">
        <v>929</v>
      </c>
      <c r="G294" s="697" t="s">
        <v>927</v>
      </c>
      <c r="H294" s="698">
        <v>36.35</v>
      </c>
      <c r="I294" s="697" t="s">
        <v>175</v>
      </c>
      <c r="J294" s="697" t="s">
        <v>110</v>
      </c>
      <c r="K294" s="697" t="s">
        <v>102</v>
      </c>
      <c r="L294" s="697" t="s">
        <v>103</v>
      </c>
      <c r="M294" s="697" t="s">
        <v>107</v>
      </c>
      <c r="N294" s="697" t="s">
        <v>104</v>
      </c>
      <c r="O294" s="697" t="s">
        <v>105</v>
      </c>
      <c r="P294" s="697" t="s">
        <v>156</v>
      </c>
      <c r="Q294" s="697" t="s">
        <v>108</v>
      </c>
      <c r="R294" s="697" t="s">
        <v>90</v>
      </c>
      <c r="S294" s="699" t="s">
        <v>176</v>
      </c>
    </row>
    <row r="295" spans="1:19" hidden="1">
      <c r="A295" s="700">
        <v>43399</v>
      </c>
      <c r="B295" s="701">
        <v>43399</v>
      </c>
      <c r="C295" s="702" t="s">
        <v>106</v>
      </c>
      <c r="D295" s="702" t="s">
        <v>930</v>
      </c>
      <c r="E295" s="702" t="s">
        <v>247</v>
      </c>
      <c r="F295" s="702" t="s">
        <v>931</v>
      </c>
      <c r="G295" s="702" t="s">
        <v>932</v>
      </c>
      <c r="H295" s="703">
        <v>46.09</v>
      </c>
      <c r="I295" s="702" t="s">
        <v>175</v>
      </c>
      <c r="J295" s="702" t="s">
        <v>110</v>
      </c>
      <c r="K295" s="702" t="s">
        <v>102</v>
      </c>
      <c r="L295" s="702" t="s">
        <v>103</v>
      </c>
      <c r="M295" s="702" t="s">
        <v>107</v>
      </c>
      <c r="N295" s="702" t="s">
        <v>104</v>
      </c>
      <c r="O295" s="702" t="s">
        <v>105</v>
      </c>
      <c r="P295" s="702" t="s">
        <v>156</v>
      </c>
      <c r="Q295" s="702" t="s">
        <v>108</v>
      </c>
      <c r="R295" s="702" t="s">
        <v>90</v>
      </c>
      <c r="S295" s="704" t="s">
        <v>176</v>
      </c>
    </row>
    <row r="296" spans="1:19" hidden="1">
      <c r="A296" s="695">
        <v>43399</v>
      </c>
      <c r="B296" s="696">
        <v>43399</v>
      </c>
      <c r="C296" s="697" t="s">
        <v>106</v>
      </c>
      <c r="D296" s="697" t="s">
        <v>842</v>
      </c>
      <c r="E296" s="697" t="s">
        <v>247</v>
      </c>
      <c r="F296" s="697" t="s">
        <v>933</v>
      </c>
      <c r="G296" s="697" t="s">
        <v>845</v>
      </c>
      <c r="H296" s="698">
        <v>22.61</v>
      </c>
      <c r="I296" s="697" t="s">
        <v>175</v>
      </c>
      <c r="J296" s="697" t="s">
        <v>110</v>
      </c>
      <c r="K296" s="697" t="s">
        <v>102</v>
      </c>
      <c r="L296" s="697" t="s">
        <v>103</v>
      </c>
      <c r="M296" s="697" t="s">
        <v>107</v>
      </c>
      <c r="N296" s="697" t="s">
        <v>104</v>
      </c>
      <c r="O296" s="697" t="s">
        <v>105</v>
      </c>
      <c r="P296" s="697" t="s">
        <v>156</v>
      </c>
      <c r="Q296" s="697" t="s">
        <v>108</v>
      </c>
      <c r="R296" s="697" t="s">
        <v>90</v>
      </c>
      <c r="S296" s="699" t="s">
        <v>176</v>
      </c>
    </row>
    <row r="297" spans="1:19" hidden="1">
      <c r="A297" s="700">
        <v>43399</v>
      </c>
      <c r="B297" s="701">
        <v>43399</v>
      </c>
      <c r="C297" s="702" t="s">
        <v>106</v>
      </c>
      <c r="D297" s="702" t="s">
        <v>842</v>
      </c>
      <c r="E297" s="702" t="s">
        <v>247</v>
      </c>
      <c r="F297" s="702" t="s">
        <v>933</v>
      </c>
      <c r="G297" s="702" t="s">
        <v>845</v>
      </c>
      <c r="H297" s="703">
        <v>250.43</v>
      </c>
      <c r="I297" s="702" t="s">
        <v>175</v>
      </c>
      <c r="J297" s="702" t="s">
        <v>110</v>
      </c>
      <c r="K297" s="702" t="s">
        <v>102</v>
      </c>
      <c r="L297" s="702" t="s">
        <v>103</v>
      </c>
      <c r="M297" s="702" t="s">
        <v>107</v>
      </c>
      <c r="N297" s="702" t="s">
        <v>104</v>
      </c>
      <c r="O297" s="702" t="s">
        <v>105</v>
      </c>
      <c r="P297" s="702" t="s">
        <v>156</v>
      </c>
      <c r="Q297" s="702" t="s">
        <v>108</v>
      </c>
      <c r="R297" s="702" t="s">
        <v>90</v>
      </c>
      <c r="S297" s="704" t="s">
        <v>176</v>
      </c>
    </row>
    <row r="298" spans="1:19" hidden="1">
      <c r="A298" s="695">
        <v>43399</v>
      </c>
      <c r="B298" s="696">
        <v>43399</v>
      </c>
      <c r="C298" s="697" t="s">
        <v>106</v>
      </c>
      <c r="D298" s="697" t="s">
        <v>842</v>
      </c>
      <c r="E298" s="697" t="s">
        <v>247</v>
      </c>
      <c r="F298" s="697" t="s">
        <v>934</v>
      </c>
      <c r="G298" s="697" t="s">
        <v>845</v>
      </c>
      <c r="H298" s="698">
        <v>127.83</v>
      </c>
      <c r="I298" s="697" t="s">
        <v>175</v>
      </c>
      <c r="J298" s="697" t="s">
        <v>110</v>
      </c>
      <c r="K298" s="697" t="s">
        <v>102</v>
      </c>
      <c r="L298" s="697" t="s">
        <v>103</v>
      </c>
      <c r="M298" s="697" t="s">
        <v>107</v>
      </c>
      <c r="N298" s="697" t="s">
        <v>104</v>
      </c>
      <c r="O298" s="697" t="s">
        <v>105</v>
      </c>
      <c r="P298" s="697" t="s">
        <v>156</v>
      </c>
      <c r="Q298" s="697" t="s">
        <v>108</v>
      </c>
      <c r="R298" s="697" t="s">
        <v>90</v>
      </c>
      <c r="S298" s="699" t="s">
        <v>176</v>
      </c>
    </row>
    <row r="299" spans="1:19" hidden="1">
      <c r="A299" s="700">
        <v>43423</v>
      </c>
      <c r="B299" s="701">
        <v>43418</v>
      </c>
      <c r="C299" s="702" t="s">
        <v>106</v>
      </c>
      <c r="D299" s="702" t="s">
        <v>935</v>
      </c>
      <c r="E299" s="702" t="s">
        <v>247</v>
      </c>
      <c r="F299" s="702" t="s">
        <v>936</v>
      </c>
      <c r="G299" s="702" t="s">
        <v>937</v>
      </c>
      <c r="H299" s="703">
        <v>325.22000000000003</v>
      </c>
      <c r="I299" s="702" t="s">
        <v>175</v>
      </c>
      <c r="J299" s="702" t="s">
        <v>251</v>
      </c>
      <c r="K299" s="702" t="s">
        <v>102</v>
      </c>
      <c r="L299" s="702" t="s">
        <v>103</v>
      </c>
      <c r="M299" s="702" t="s">
        <v>107</v>
      </c>
      <c r="N299" s="702" t="s">
        <v>104</v>
      </c>
      <c r="O299" s="702" t="s">
        <v>105</v>
      </c>
      <c r="P299" s="702" t="s">
        <v>156</v>
      </c>
      <c r="Q299" s="702" t="s">
        <v>938</v>
      </c>
      <c r="R299" s="702" t="s">
        <v>939</v>
      </c>
      <c r="S299" s="704" t="s">
        <v>176</v>
      </c>
    </row>
    <row r="300" spans="1:19" hidden="1">
      <c r="A300" s="695">
        <v>43426</v>
      </c>
      <c r="B300" s="696">
        <v>43426</v>
      </c>
      <c r="C300" s="697" t="s">
        <v>106</v>
      </c>
      <c r="D300" s="697" t="s">
        <v>859</v>
      </c>
      <c r="E300" s="697" t="s">
        <v>247</v>
      </c>
      <c r="F300" s="697" t="s">
        <v>940</v>
      </c>
      <c r="G300" s="697" t="s">
        <v>861</v>
      </c>
      <c r="H300" s="698">
        <v>49.57</v>
      </c>
      <c r="I300" s="697" t="s">
        <v>175</v>
      </c>
      <c r="J300" s="697" t="s">
        <v>251</v>
      </c>
      <c r="K300" s="697" t="s">
        <v>252</v>
      </c>
      <c r="L300" s="697" t="s">
        <v>103</v>
      </c>
      <c r="M300" s="697" t="s">
        <v>107</v>
      </c>
      <c r="N300" s="697" t="s">
        <v>104</v>
      </c>
      <c r="O300" s="697" t="s">
        <v>105</v>
      </c>
      <c r="P300" s="697" t="s">
        <v>156</v>
      </c>
      <c r="Q300" s="697" t="s">
        <v>108</v>
      </c>
      <c r="R300" s="697" t="s">
        <v>90</v>
      </c>
      <c r="S300" s="699" t="s">
        <v>176</v>
      </c>
    </row>
    <row r="301" spans="1:19" hidden="1">
      <c r="A301" s="700">
        <v>43426</v>
      </c>
      <c r="B301" s="701">
        <v>43426</v>
      </c>
      <c r="C301" s="702" t="s">
        <v>106</v>
      </c>
      <c r="D301" s="702" t="s">
        <v>859</v>
      </c>
      <c r="E301" s="702" t="s">
        <v>247</v>
      </c>
      <c r="F301" s="702" t="s">
        <v>941</v>
      </c>
      <c r="G301" s="702" t="s">
        <v>861</v>
      </c>
      <c r="H301" s="703">
        <v>26.96</v>
      </c>
      <c r="I301" s="702" t="s">
        <v>175</v>
      </c>
      <c r="J301" s="702" t="s">
        <v>251</v>
      </c>
      <c r="K301" s="702" t="s">
        <v>252</v>
      </c>
      <c r="L301" s="702" t="s">
        <v>103</v>
      </c>
      <c r="M301" s="702" t="s">
        <v>107</v>
      </c>
      <c r="N301" s="702" t="s">
        <v>104</v>
      </c>
      <c r="O301" s="702" t="s">
        <v>105</v>
      </c>
      <c r="P301" s="702" t="s">
        <v>156</v>
      </c>
      <c r="Q301" s="702" t="s">
        <v>108</v>
      </c>
      <c r="R301" s="702" t="s">
        <v>90</v>
      </c>
      <c r="S301" s="704" t="s">
        <v>176</v>
      </c>
    </row>
    <row r="302" spans="1:19" hidden="1">
      <c r="A302" s="695">
        <v>43426</v>
      </c>
      <c r="B302" s="696">
        <v>43426</v>
      </c>
      <c r="C302" s="697" t="s">
        <v>106</v>
      </c>
      <c r="D302" s="697" t="s">
        <v>859</v>
      </c>
      <c r="E302" s="697" t="s">
        <v>247</v>
      </c>
      <c r="F302" s="697" t="s">
        <v>942</v>
      </c>
      <c r="G302" s="697" t="s">
        <v>861</v>
      </c>
      <c r="H302" s="698">
        <v>92.61</v>
      </c>
      <c r="I302" s="697" t="s">
        <v>175</v>
      </c>
      <c r="J302" s="697" t="s">
        <v>251</v>
      </c>
      <c r="K302" s="697" t="s">
        <v>252</v>
      </c>
      <c r="L302" s="697" t="s">
        <v>103</v>
      </c>
      <c r="M302" s="697" t="s">
        <v>107</v>
      </c>
      <c r="N302" s="697" t="s">
        <v>104</v>
      </c>
      <c r="O302" s="697" t="s">
        <v>105</v>
      </c>
      <c r="P302" s="697" t="s">
        <v>156</v>
      </c>
      <c r="Q302" s="697" t="s">
        <v>108</v>
      </c>
      <c r="R302" s="697" t="s">
        <v>90</v>
      </c>
      <c r="S302" s="699" t="s">
        <v>176</v>
      </c>
    </row>
    <row r="303" spans="1:19" hidden="1">
      <c r="A303" s="700">
        <v>43426</v>
      </c>
      <c r="B303" s="701">
        <v>43426</v>
      </c>
      <c r="C303" s="702" t="s">
        <v>106</v>
      </c>
      <c r="D303" s="702" t="s">
        <v>859</v>
      </c>
      <c r="E303" s="702" t="s">
        <v>247</v>
      </c>
      <c r="F303" s="702" t="s">
        <v>943</v>
      </c>
      <c r="G303" s="702" t="s">
        <v>861</v>
      </c>
      <c r="H303" s="703">
        <v>38.26</v>
      </c>
      <c r="I303" s="702" t="s">
        <v>175</v>
      </c>
      <c r="J303" s="702" t="s">
        <v>251</v>
      </c>
      <c r="K303" s="702" t="s">
        <v>252</v>
      </c>
      <c r="L303" s="702" t="s">
        <v>103</v>
      </c>
      <c r="M303" s="702" t="s">
        <v>107</v>
      </c>
      <c r="N303" s="702" t="s">
        <v>104</v>
      </c>
      <c r="O303" s="702" t="s">
        <v>105</v>
      </c>
      <c r="P303" s="702" t="s">
        <v>156</v>
      </c>
      <c r="Q303" s="702" t="s">
        <v>108</v>
      </c>
      <c r="R303" s="702" t="s">
        <v>90</v>
      </c>
      <c r="S303" s="704" t="s">
        <v>176</v>
      </c>
    </row>
    <row r="304" spans="1:19" hidden="1">
      <c r="A304" s="695">
        <v>43434</v>
      </c>
      <c r="B304" s="696">
        <v>43434</v>
      </c>
      <c r="C304" s="697" t="s">
        <v>156</v>
      </c>
      <c r="D304" s="697" t="s">
        <v>697</v>
      </c>
      <c r="E304" s="697" t="s">
        <v>247</v>
      </c>
      <c r="F304" s="697" t="s">
        <v>944</v>
      </c>
      <c r="G304" s="697" t="s">
        <v>699</v>
      </c>
      <c r="H304" s="698">
        <v>4.3499999999999996</v>
      </c>
      <c r="I304" s="697" t="s">
        <v>175</v>
      </c>
      <c r="J304" s="697" t="s">
        <v>251</v>
      </c>
      <c r="K304" s="697" t="s">
        <v>252</v>
      </c>
      <c r="L304" s="697" t="s">
        <v>103</v>
      </c>
      <c r="M304" s="697" t="s">
        <v>156</v>
      </c>
      <c r="N304" s="697" t="s">
        <v>104</v>
      </c>
      <c r="O304" s="697" t="s">
        <v>105</v>
      </c>
      <c r="P304" s="697" t="s">
        <v>156</v>
      </c>
      <c r="Q304" s="697" t="s">
        <v>156</v>
      </c>
      <c r="R304" s="697" t="s">
        <v>156</v>
      </c>
      <c r="S304" s="699" t="s">
        <v>156</v>
      </c>
    </row>
    <row r="305" spans="1:19" hidden="1">
      <c r="A305" s="700">
        <v>43434</v>
      </c>
      <c r="B305" s="701">
        <v>43434</v>
      </c>
      <c r="C305" s="702" t="s">
        <v>156</v>
      </c>
      <c r="D305" s="702" t="s">
        <v>697</v>
      </c>
      <c r="E305" s="702" t="s">
        <v>247</v>
      </c>
      <c r="F305" s="702" t="s">
        <v>944</v>
      </c>
      <c r="G305" s="702" t="s">
        <v>699</v>
      </c>
      <c r="H305" s="703">
        <v>217.39</v>
      </c>
      <c r="I305" s="702" t="s">
        <v>175</v>
      </c>
      <c r="J305" s="702" t="s">
        <v>251</v>
      </c>
      <c r="K305" s="702" t="s">
        <v>252</v>
      </c>
      <c r="L305" s="702" t="s">
        <v>103</v>
      </c>
      <c r="M305" s="702" t="s">
        <v>156</v>
      </c>
      <c r="N305" s="702" t="s">
        <v>104</v>
      </c>
      <c r="O305" s="702" t="s">
        <v>105</v>
      </c>
      <c r="P305" s="702" t="s">
        <v>156</v>
      </c>
      <c r="Q305" s="702" t="s">
        <v>156</v>
      </c>
      <c r="R305" s="702" t="s">
        <v>156</v>
      </c>
      <c r="S305" s="704" t="s">
        <v>156</v>
      </c>
    </row>
    <row r="306" spans="1:19" hidden="1">
      <c r="A306" s="695">
        <v>43434</v>
      </c>
      <c r="B306" s="696">
        <v>43434</v>
      </c>
      <c r="C306" s="697" t="s">
        <v>156</v>
      </c>
      <c r="D306" s="697" t="s">
        <v>697</v>
      </c>
      <c r="E306" s="697" t="s">
        <v>247</v>
      </c>
      <c r="F306" s="697" t="s">
        <v>945</v>
      </c>
      <c r="G306" s="697" t="s">
        <v>699</v>
      </c>
      <c r="H306" s="698">
        <v>40.700000000000003</v>
      </c>
      <c r="I306" s="697" t="s">
        <v>175</v>
      </c>
      <c r="J306" s="697" t="s">
        <v>251</v>
      </c>
      <c r="K306" s="697" t="s">
        <v>252</v>
      </c>
      <c r="L306" s="697" t="s">
        <v>103</v>
      </c>
      <c r="M306" s="697" t="s">
        <v>156</v>
      </c>
      <c r="N306" s="697" t="s">
        <v>104</v>
      </c>
      <c r="O306" s="697" t="s">
        <v>105</v>
      </c>
      <c r="P306" s="697" t="s">
        <v>156</v>
      </c>
      <c r="Q306" s="697" t="s">
        <v>156</v>
      </c>
      <c r="R306" s="697" t="s">
        <v>156</v>
      </c>
      <c r="S306" s="699" t="s">
        <v>156</v>
      </c>
    </row>
    <row r="307" spans="1:19" hidden="1">
      <c r="A307" s="700">
        <v>43434</v>
      </c>
      <c r="B307" s="701">
        <v>43434</v>
      </c>
      <c r="C307" s="702" t="s">
        <v>156</v>
      </c>
      <c r="D307" s="702" t="s">
        <v>697</v>
      </c>
      <c r="E307" s="702" t="s">
        <v>247</v>
      </c>
      <c r="F307" s="702" t="s">
        <v>946</v>
      </c>
      <c r="G307" s="702" t="s">
        <v>699</v>
      </c>
      <c r="H307" s="703">
        <v>331.72</v>
      </c>
      <c r="I307" s="702" t="s">
        <v>175</v>
      </c>
      <c r="J307" s="702" t="s">
        <v>251</v>
      </c>
      <c r="K307" s="702" t="s">
        <v>252</v>
      </c>
      <c r="L307" s="702" t="s">
        <v>103</v>
      </c>
      <c r="M307" s="702" t="s">
        <v>156</v>
      </c>
      <c r="N307" s="702" t="s">
        <v>104</v>
      </c>
      <c r="O307" s="702" t="s">
        <v>105</v>
      </c>
      <c r="P307" s="702" t="s">
        <v>156</v>
      </c>
      <c r="Q307" s="702" t="s">
        <v>156</v>
      </c>
      <c r="R307" s="702" t="s">
        <v>156</v>
      </c>
      <c r="S307" s="704" t="s">
        <v>156</v>
      </c>
    </row>
    <row r="308" spans="1:19" hidden="1">
      <c r="A308" s="695">
        <v>43434</v>
      </c>
      <c r="B308" s="696">
        <v>43434</v>
      </c>
      <c r="C308" s="697" t="s">
        <v>156</v>
      </c>
      <c r="D308" s="697" t="s">
        <v>697</v>
      </c>
      <c r="E308" s="697" t="s">
        <v>247</v>
      </c>
      <c r="F308" s="697" t="s">
        <v>947</v>
      </c>
      <c r="G308" s="697" t="s">
        <v>699</v>
      </c>
      <c r="H308" s="698">
        <v>62</v>
      </c>
      <c r="I308" s="697" t="s">
        <v>175</v>
      </c>
      <c r="J308" s="697" t="s">
        <v>110</v>
      </c>
      <c r="K308" s="697" t="s">
        <v>102</v>
      </c>
      <c r="L308" s="697" t="s">
        <v>103</v>
      </c>
      <c r="M308" s="697" t="s">
        <v>156</v>
      </c>
      <c r="N308" s="697" t="s">
        <v>104</v>
      </c>
      <c r="O308" s="697" t="s">
        <v>105</v>
      </c>
      <c r="P308" s="697" t="s">
        <v>156</v>
      </c>
      <c r="Q308" s="697" t="s">
        <v>156</v>
      </c>
      <c r="R308" s="697" t="s">
        <v>156</v>
      </c>
      <c r="S308" s="699" t="s">
        <v>156</v>
      </c>
    </row>
    <row r="309" spans="1:19" hidden="1">
      <c r="A309" s="700">
        <v>43434</v>
      </c>
      <c r="B309" s="701">
        <v>43434</v>
      </c>
      <c r="C309" s="702" t="s">
        <v>156</v>
      </c>
      <c r="D309" s="702" t="s">
        <v>697</v>
      </c>
      <c r="E309" s="702" t="s">
        <v>247</v>
      </c>
      <c r="F309" s="702" t="s">
        <v>948</v>
      </c>
      <c r="G309" s="702" t="s">
        <v>699</v>
      </c>
      <c r="H309" s="703">
        <v>10.43</v>
      </c>
      <c r="I309" s="702" t="s">
        <v>175</v>
      </c>
      <c r="J309" s="702" t="s">
        <v>110</v>
      </c>
      <c r="K309" s="702" t="s">
        <v>102</v>
      </c>
      <c r="L309" s="702" t="s">
        <v>103</v>
      </c>
      <c r="M309" s="702" t="s">
        <v>156</v>
      </c>
      <c r="N309" s="702" t="s">
        <v>104</v>
      </c>
      <c r="O309" s="702" t="s">
        <v>105</v>
      </c>
      <c r="P309" s="702" t="s">
        <v>156</v>
      </c>
      <c r="Q309" s="702" t="s">
        <v>156</v>
      </c>
      <c r="R309" s="702" t="s">
        <v>156</v>
      </c>
      <c r="S309" s="704" t="s">
        <v>156</v>
      </c>
    </row>
    <row r="310" spans="1:19" hidden="1">
      <c r="A310" s="695">
        <v>43435</v>
      </c>
      <c r="B310" s="696">
        <v>43435</v>
      </c>
      <c r="C310" s="697" t="s">
        <v>156</v>
      </c>
      <c r="D310" s="697" t="s">
        <v>700</v>
      </c>
      <c r="E310" s="697" t="s">
        <v>247</v>
      </c>
      <c r="F310" s="697" t="s">
        <v>944</v>
      </c>
      <c r="G310" s="697" t="s">
        <v>699</v>
      </c>
      <c r="H310" s="698">
        <v>-4.3499999999999996</v>
      </c>
      <c r="I310" s="697" t="s">
        <v>175</v>
      </c>
      <c r="J310" s="697" t="s">
        <v>251</v>
      </c>
      <c r="K310" s="697" t="s">
        <v>252</v>
      </c>
      <c r="L310" s="697" t="s">
        <v>103</v>
      </c>
      <c r="M310" s="697" t="s">
        <v>156</v>
      </c>
      <c r="N310" s="697" t="s">
        <v>104</v>
      </c>
      <c r="O310" s="697" t="s">
        <v>105</v>
      </c>
      <c r="P310" s="697" t="s">
        <v>156</v>
      </c>
      <c r="Q310" s="697" t="s">
        <v>156</v>
      </c>
      <c r="R310" s="697" t="s">
        <v>156</v>
      </c>
      <c r="S310" s="699" t="s">
        <v>156</v>
      </c>
    </row>
    <row r="311" spans="1:19" hidden="1">
      <c r="A311" s="700">
        <v>43435</v>
      </c>
      <c r="B311" s="701">
        <v>43435</v>
      </c>
      <c r="C311" s="702" t="s">
        <v>156</v>
      </c>
      <c r="D311" s="702" t="s">
        <v>700</v>
      </c>
      <c r="E311" s="702" t="s">
        <v>247</v>
      </c>
      <c r="F311" s="702" t="s">
        <v>944</v>
      </c>
      <c r="G311" s="702" t="s">
        <v>699</v>
      </c>
      <c r="H311" s="703">
        <v>-217.39</v>
      </c>
      <c r="I311" s="702" t="s">
        <v>175</v>
      </c>
      <c r="J311" s="702" t="s">
        <v>251</v>
      </c>
      <c r="K311" s="702" t="s">
        <v>252</v>
      </c>
      <c r="L311" s="702" t="s">
        <v>103</v>
      </c>
      <c r="M311" s="702" t="s">
        <v>156</v>
      </c>
      <c r="N311" s="702" t="s">
        <v>104</v>
      </c>
      <c r="O311" s="702" t="s">
        <v>105</v>
      </c>
      <c r="P311" s="702" t="s">
        <v>156</v>
      </c>
      <c r="Q311" s="702" t="s">
        <v>156</v>
      </c>
      <c r="R311" s="702" t="s">
        <v>156</v>
      </c>
      <c r="S311" s="704" t="s">
        <v>156</v>
      </c>
    </row>
    <row r="312" spans="1:19" hidden="1">
      <c r="A312" s="695">
        <v>43435</v>
      </c>
      <c r="B312" s="696">
        <v>43435</v>
      </c>
      <c r="C312" s="697" t="s">
        <v>156</v>
      </c>
      <c r="D312" s="697" t="s">
        <v>700</v>
      </c>
      <c r="E312" s="697" t="s">
        <v>247</v>
      </c>
      <c r="F312" s="697" t="s">
        <v>945</v>
      </c>
      <c r="G312" s="697" t="s">
        <v>699</v>
      </c>
      <c r="H312" s="698">
        <v>-40.700000000000003</v>
      </c>
      <c r="I312" s="697" t="s">
        <v>175</v>
      </c>
      <c r="J312" s="697" t="s">
        <v>251</v>
      </c>
      <c r="K312" s="697" t="s">
        <v>252</v>
      </c>
      <c r="L312" s="697" t="s">
        <v>103</v>
      </c>
      <c r="M312" s="697" t="s">
        <v>156</v>
      </c>
      <c r="N312" s="697" t="s">
        <v>104</v>
      </c>
      <c r="O312" s="697" t="s">
        <v>105</v>
      </c>
      <c r="P312" s="697" t="s">
        <v>156</v>
      </c>
      <c r="Q312" s="697" t="s">
        <v>156</v>
      </c>
      <c r="R312" s="697" t="s">
        <v>156</v>
      </c>
      <c r="S312" s="699" t="s">
        <v>156</v>
      </c>
    </row>
    <row r="313" spans="1:19" hidden="1">
      <c r="A313" s="700">
        <v>43435</v>
      </c>
      <c r="B313" s="701">
        <v>43435</v>
      </c>
      <c r="C313" s="702" t="s">
        <v>156</v>
      </c>
      <c r="D313" s="702" t="s">
        <v>700</v>
      </c>
      <c r="E313" s="702" t="s">
        <v>247</v>
      </c>
      <c r="F313" s="702" t="s">
        <v>946</v>
      </c>
      <c r="G313" s="702" t="s">
        <v>699</v>
      </c>
      <c r="H313" s="703">
        <v>-331.72</v>
      </c>
      <c r="I313" s="702" t="s">
        <v>175</v>
      </c>
      <c r="J313" s="702" t="s">
        <v>251</v>
      </c>
      <c r="K313" s="702" t="s">
        <v>252</v>
      </c>
      <c r="L313" s="702" t="s">
        <v>103</v>
      </c>
      <c r="M313" s="702" t="s">
        <v>156</v>
      </c>
      <c r="N313" s="702" t="s">
        <v>104</v>
      </c>
      <c r="O313" s="702" t="s">
        <v>105</v>
      </c>
      <c r="P313" s="702" t="s">
        <v>156</v>
      </c>
      <c r="Q313" s="702" t="s">
        <v>156</v>
      </c>
      <c r="R313" s="702" t="s">
        <v>156</v>
      </c>
      <c r="S313" s="704" t="s">
        <v>156</v>
      </c>
    </row>
    <row r="314" spans="1:19" hidden="1">
      <c r="A314" s="695">
        <v>43435</v>
      </c>
      <c r="B314" s="696">
        <v>43435</v>
      </c>
      <c r="C314" s="697" t="s">
        <v>156</v>
      </c>
      <c r="D314" s="697" t="s">
        <v>700</v>
      </c>
      <c r="E314" s="697" t="s">
        <v>247</v>
      </c>
      <c r="F314" s="697" t="s">
        <v>947</v>
      </c>
      <c r="G314" s="697" t="s">
        <v>699</v>
      </c>
      <c r="H314" s="698">
        <v>-62</v>
      </c>
      <c r="I314" s="697" t="s">
        <v>175</v>
      </c>
      <c r="J314" s="697" t="s">
        <v>110</v>
      </c>
      <c r="K314" s="697" t="s">
        <v>102</v>
      </c>
      <c r="L314" s="697" t="s">
        <v>103</v>
      </c>
      <c r="M314" s="697" t="s">
        <v>156</v>
      </c>
      <c r="N314" s="697" t="s">
        <v>104</v>
      </c>
      <c r="O314" s="697" t="s">
        <v>105</v>
      </c>
      <c r="P314" s="697" t="s">
        <v>156</v>
      </c>
      <c r="Q314" s="697" t="s">
        <v>156</v>
      </c>
      <c r="R314" s="697" t="s">
        <v>156</v>
      </c>
      <c r="S314" s="699" t="s">
        <v>156</v>
      </c>
    </row>
    <row r="315" spans="1:19" hidden="1">
      <c r="A315" s="700">
        <v>43435</v>
      </c>
      <c r="B315" s="701">
        <v>43435</v>
      </c>
      <c r="C315" s="702" t="s">
        <v>156</v>
      </c>
      <c r="D315" s="702" t="s">
        <v>700</v>
      </c>
      <c r="E315" s="702" t="s">
        <v>247</v>
      </c>
      <c r="F315" s="702" t="s">
        <v>948</v>
      </c>
      <c r="G315" s="702" t="s">
        <v>699</v>
      </c>
      <c r="H315" s="703">
        <v>-10.43</v>
      </c>
      <c r="I315" s="702" t="s">
        <v>175</v>
      </c>
      <c r="J315" s="702" t="s">
        <v>110</v>
      </c>
      <c r="K315" s="702" t="s">
        <v>102</v>
      </c>
      <c r="L315" s="702" t="s">
        <v>103</v>
      </c>
      <c r="M315" s="702" t="s">
        <v>156</v>
      </c>
      <c r="N315" s="702" t="s">
        <v>104</v>
      </c>
      <c r="O315" s="702" t="s">
        <v>105</v>
      </c>
      <c r="P315" s="702" t="s">
        <v>156</v>
      </c>
      <c r="Q315" s="702" t="s">
        <v>156</v>
      </c>
      <c r="R315" s="702" t="s">
        <v>156</v>
      </c>
      <c r="S315" s="704" t="s">
        <v>156</v>
      </c>
    </row>
    <row r="316" spans="1:19" hidden="1">
      <c r="A316" s="695">
        <v>43441</v>
      </c>
      <c r="B316" s="696">
        <v>43439</v>
      </c>
      <c r="C316" s="697" t="s">
        <v>106</v>
      </c>
      <c r="D316" s="697" t="s">
        <v>949</v>
      </c>
      <c r="E316" s="697" t="s">
        <v>247</v>
      </c>
      <c r="F316" s="697" t="s">
        <v>950</v>
      </c>
      <c r="G316" s="697" t="s">
        <v>951</v>
      </c>
      <c r="H316" s="698">
        <v>160</v>
      </c>
      <c r="I316" s="697" t="s">
        <v>175</v>
      </c>
      <c r="J316" s="697" t="s">
        <v>110</v>
      </c>
      <c r="K316" s="697" t="s">
        <v>102</v>
      </c>
      <c r="L316" s="697" t="s">
        <v>103</v>
      </c>
      <c r="M316" s="697" t="s">
        <v>107</v>
      </c>
      <c r="N316" s="697" t="s">
        <v>104</v>
      </c>
      <c r="O316" s="697" t="s">
        <v>105</v>
      </c>
      <c r="P316" s="697" t="s">
        <v>156</v>
      </c>
      <c r="Q316" s="697" t="s">
        <v>938</v>
      </c>
      <c r="R316" s="697" t="s">
        <v>939</v>
      </c>
      <c r="S316" s="699" t="s">
        <v>176</v>
      </c>
    </row>
    <row r="317" spans="1:19" hidden="1">
      <c r="A317" s="700">
        <v>43441</v>
      </c>
      <c r="B317" s="701">
        <v>43441</v>
      </c>
      <c r="C317" s="702" t="s">
        <v>106</v>
      </c>
      <c r="D317" s="702" t="s">
        <v>701</v>
      </c>
      <c r="E317" s="702" t="s">
        <v>247</v>
      </c>
      <c r="F317" s="702" t="s">
        <v>952</v>
      </c>
      <c r="G317" s="702" t="s">
        <v>703</v>
      </c>
      <c r="H317" s="703">
        <v>331.72</v>
      </c>
      <c r="I317" s="702" t="s">
        <v>175</v>
      </c>
      <c r="J317" s="702" t="s">
        <v>251</v>
      </c>
      <c r="K317" s="702" t="s">
        <v>252</v>
      </c>
      <c r="L317" s="702" t="s">
        <v>103</v>
      </c>
      <c r="M317" s="702" t="s">
        <v>107</v>
      </c>
      <c r="N317" s="702" t="s">
        <v>104</v>
      </c>
      <c r="O317" s="702" t="s">
        <v>105</v>
      </c>
      <c r="P317" s="702" t="s">
        <v>156</v>
      </c>
      <c r="Q317" s="702" t="s">
        <v>108</v>
      </c>
      <c r="R317" s="702" t="s">
        <v>90</v>
      </c>
      <c r="S317" s="704" t="s">
        <v>176</v>
      </c>
    </row>
    <row r="318" spans="1:19" hidden="1">
      <c r="A318" s="695">
        <v>43441</v>
      </c>
      <c r="B318" s="696">
        <v>43441</v>
      </c>
      <c r="C318" s="697" t="s">
        <v>106</v>
      </c>
      <c r="D318" s="697" t="s">
        <v>701</v>
      </c>
      <c r="E318" s="697" t="s">
        <v>247</v>
      </c>
      <c r="F318" s="697" t="s">
        <v>953</v>
      </c>
      <c r="G318" s="697" t="s">
        <v>703</v>
      </c>
      <c r="H318" s="698">
        <v>40.700000000000003</v>
      </c>
      <c r="I318" s="697" t="s">
        <v>175</v>
      </c>
      <c r="J318" s="697" t="s">
        <v>251</v>
      </c>
      <c r="K318" s="697" t="s">
        <v>252</v>
      </c>
      <c r="L318" s="697" t="s">
        <v>103</v>
      </c>
      <c r="M318" s="697" t="s">
        <v>107</v>
      </c>
      <c r="N318" s="697" t="s">
        <v>104</v>
      </c>
      <c r="O318" s="697" t="s">
        <v>105</v>
      </c>
      <c r="P318" s="697" t="s">
        <v>156</v>
      </c>
      <c r="Q318" s="697" t="s">
        <v>108</v>
      </c>
      <c r="R318" s="697" t="s">
        <v>90</v>
      </c>
      <c r="S318" s="699" t="s">
        <v>176</v>
      </c>
    </row>
    <row r="319" spans="1:19" hidden="1">
      <c r="A319" s="700">
        <v>43441</v>
      </c>
      <c r="B319" s="701">
        <v>43441</v>
      </c>
      <c r="C319" s="702" t="s">
        <v>106</v>
      </c>
      <c r="D319" s="702" t="s">
        <v>701</v>
      </c>
      <c r="E319" s="702" t="s">
        <v>247</v>
      </c>
      <c r="F319" s="702" t="s">
        <v>954</v>
      </c>
      <c r="G319" s="702" t="s">
        <v>703</v>
      </c>
      <c r="H319" s="703">
        <v>217.39</v>
      </c>
      <c r="I319" s="702" t="s">
        <v>175</v>
      </c>
      <c r="J319" s="702" t="s">
        <v>251</v>
      </c>
      <c r="K319" s="702" t="s">
        <v>252</v>
      </c>
      <c r="L319" s="702" t="s">
        <v>103</v>
      </c>
      <c r="M319" s="702" t="s">
        <v>107</v>
      </c>
      <c r="N319" s="702" t="s">
        <v>104</v>
      </c>
      <c r="O319" s="702" t="s">
        <v>105</v>
      </c>
      <c r="P319" s="702" t="s">
        <v>156</v>
      </c>
      <c r="Q319" s="702" t="s">
        <v>108</v>
      </c>
      <c r="R319" s="702" t="s">
        <v>90</v>
      </c>
      <c r="S319" s="704" t="s">
        <v>176</v>
      </c>
    </row>
    <row r="320" spans="1:19" hidden="1">
      <c r="A320" s="695">
        <v>43441</v>
      </c>
      <c r="B320" s="696">
        <v>43441</v>
      </c>
      <c r="C320" s="697" t="s">
        <v>106</v>
      </c>
      <c r="D320" s="697" t="s">
        <v>701</v>
      </c>
      <c r="E320" s="697" t="s">
        <v>247</v>
      </c>
      <c r="F320" s="697" t="s">
        <v>954</v>
      </c>
      <c r="G320" s="697" t="s">
        <v>703</v>
      </c>
      <c r="H320" s="698">
        <v>4.3499999999999996</v>
      </c>
      <c r="I320" s="697" t="s">
        <v>175</v>
      </c>
      <c r="J320" s="697" t="s">
        <v>251</v>
      </c>
      <c r="K320" s="697" t="s">
        <v>252</v>
      </c>
      <c r="L320" s="697" t="s">
        <v>103</v>
      </c>
      <c r="M320" s="697" t="s">
        <v>107</v>
      </c>
      <c r="N320" s="697" t="s">
        <v>104</v>
      </c>
      <c r="O320" s="697" t="s">
        <v>105</v>
      </c>
      <c r="P320" s="697" t="s">
        <v>156</v>
      </c>
      <c r="Q320" s="697" t="s">
        <v>108</v>
      </c>
      <c r="R320" s="697" t="s">
        <v>90</v>
      </c>
      <c r="S320" s="699" t="s">
        <v>176</v>
      </c>
    </row>
    <row r="321" spans="1:19" hidden="1">
      <c r="A321" s="700">
        <v>43441</v>
      </c>
      <c r="B321" s="701">
        <v>43441</v>
      </c>
      <c r="C321" s="702" t="s">
        <v>106</v>
      </c>
      <c r="D321" s="702" t="s">
        <v>911</v>
      </c>
      <c r="E321" s="702" t="s">
        <v>247</v>
      </c>
      <c r="F321" s="702" t="s">
        <v>955</v>
      </c>
      <c r="G321" s="702" t="s">
        <v>913</v>
      </c>
      <c r="H321" s="703">
        <v>10.43</v>
      </c>
      <c r="I321" s="702" t="s">
        <v>175</v>
      </c>
      <c r="J321" s="702" t="s">
        <v>110</v>
      </c>
      <c r="K321" s="702" t="s">
        <v>102</v>
      </c>
      <c r="L321" s="702" t="s">
        <v>103</v>
      </c>
      <c r="M321" s="702" t="s">
        <v>107</v>
      </c>
      <c r="N321" s="702" t="s">
        <v>104</v>
      </c>
      <c r="O321" s="702" t="s">
        <v>105</v>
      </c>
      <c r="P321" s="702" t="s">
        <v>156</v>
      </c>
      <c r="Q321" s="702" t="s">
        <v>108</v>
      </c>
      <c r="R321" s="702" t="s">
        <v>90</v>
      </c>
      <c r="S321" s="704" t="s">
        <v>176</v>
      </c>
    </row>
    <row r="322" spans="1:19" hidden="1">
      <c r="A322" s="695">
        <v>43441</v>
      </c>
      <c r="B322" s="696">
        <v>43441</v>
      </c>
      <c r="C322" s="697" t="s">
        <v>106</v>
      </c>
      <c r="D322" s="697" t="s">
        <v>911</v>
      </c>
      <c r="E322" s="697" t="s">
        <v>247</v>
      </c>
      <c r="F322" s="697" t="s">
        <v>956</v>
      </c>
      <c r="G322" s="697" t="s">
        <v>913</v>
      </c>
      <c r="H322" s="698">
        <v>62</v>
      </c>
      <c r="I322" s="697" t="s">
        <v>175</v>
      </c>
      <c r="J322" s="697" t="s">
        <v>110</v>
      </c>
      <c r="K322" s="697" t="s">
        <v>102</v>
      </c>
      <c r="L322" s="697" t="s">
        <v>103</v>
      </c>
      <c r="M322" s="697" t="s">
        <v>107</v>
      </c>
      <c r="N322" s="697" t="s">
        <v>104</v>
      </c>
      <c r="O322" s="697" t="s">
        <v>105</v>
      </c>
      <c r="P322" s="697" t="s">
        <v>156</v>
      </c>
      <c r="Q322" s="697" t="s">
        <v>108</v>
      </c>
      <c r="R322" s="697" t="s">
        <v>90</v>
      </c>
      <c r="S322" s="699" t="s">
        <v>176</v>
      </c>
    </row>
    <row r="323" spans="1:19" hidden="1">
      <c r="A323" s="700">
        <v>43453</v>
      </c>
      <c r="B323" s="701">
        <v>43439</v>
      </c>
      <c r="C323" s="702" t="s">
        <v>106</v>
      </c>
      <c r="D323" s="702" t="s">
        <v>957</v>
      </c>
      <c r="E323" s="702" t="s">
        <v>247</v>
      </c>
      <c r="F323" s="702" t="s">
        <v>958</v>
      </c>
      <c r="G323" s="702" t="s">
        <v>959</v>
      </c>
      <c r="H323" s="703">
        <v>138.26</v>
      </c>
      <c r="I323" s="702" t="s">
        <v>175</v>
      </c>
      <c r="J323" s="702" t="s">
        <v>251</v>
      </c>
      <c r="K323" s="702" t="s">
        <v>252</v>
      </c>
      <c r="L323" s="702" t="s">
        <v>103</v>
      </c>
      <c r="M323" s="702" t="s">
        <v>107</v>
      </c>
      <c r="N323" s="702" t="s">
        <v>104</v>
      </c>
      <c r="O323" s="702" t="s">
        <v>105</v>
      </c>
      <c r="P323" s="702" t="s">
        <v>156</v>
      </c>
      <c r="Q323" s="702" t="s">
        <v>960</v>
      </c>
      <c r="R323" s="702" t="s">
        <v>961</v>
      </c>
      <c r="S323" s="704" t="s">
        <v>176</v>
      </c>
    </row>
    <row r="324" spans="1:19" hidden="1">
      <c r="A324" s="695">
        <v>43453</v>
      </c>
      <c r="B324" s="696">
        <v>43439</v>
      </c>
      <c r="C324" s="697" t="s">
        <v>106</v>
      </c>
      <c r="D324" s="697" t="s">
        <v>957</v>
      </c>
      <c r="E324" s="697" t="s">
        <v>247</v>
      </c>
      <c r="F324" s="697" t="s">
        <v>962</v>
      </c>
      <c r="G324" s="697" t="s">
        <v>959</v>
      </c>
      <c r="H324" s="698">
        <v>138.26</v>
      </c>
      <c r="I324" s="697" t="s">
        <v>175</v>
      </c>
      <c r="J324" s="697" t="s">
        <v>251</v>
      </c>
      <c r="K324" s="697" t="s">
        <v>252</v>
      </c>
      <c r="L324" s="697" t="s">
        <v>103</v>
      </c>
      <c r="M324" s="697" t="s">
        <v>107</v>
      </c>
      <c r="N324" s="697" t="s">
        <v>104</v>
      </c>
      <c r="O324" s="697" t="s">
        <v>105</v>
      </c>
      <c r="P324" s="697" t="s">
        <v>156</v>
      </c>
      <c r="Q324" s="697" t="s">
        <v>960</v>
      </c>
      <c r="R324" s="697" t="s">
        <v>961</v>
      </c>
      <c r="S324" s="699" t="s">
        <v>176</v>
      </c>
    </row>
    <row r="325" spans="1:19" hidden="1">
      <c r="A325" s="700">
        <v>43454</v>
      </c>
      <c r="B325" s="701">
        <v>43454</v>
      </c>
      <c r="C325" s="702" t="s">
        <v>106</v>
      </c>
      <c r="D325" s="702" t="s">
        <v>882</v>
      </c>
      <c r="E325" s="702" t="s">
        <v>247</v>
      </c>
      <c r="F325" s="702" t="s">
        <v>963</v>
      </c>
      <c r="G325" s="702" t="s">
        <v>884</v>
      </c>
      <c r="H325" s="703">
        <v>8.6999999999999993</v>
      </c>
      <c r="I325" s="702" t="s">
        <v>175</v>
      </c>
      <c r="J325" s="702" t="s">
        <v>110</v>
      </c>
      <c r="K325" s="702" t="s">
        <v>102</v>
      </c>
      <c r="L325" s="702" t="s">
        <v>103</v>
      </c>
      <c r="M325" s="702" t="s">
        <v>107</v>
      </c>
      <c r="N325" s="702" t="s">
        <v>104</v>
      </c>
      <c r="O325" s="702" t="s">
        <v>105</v>
      </c>
      <c r="P325" s="702" t="s">
        <v>156</v>
      </c>
      <c r="Q325" s="702" t="s">
        <v>108</v>
      </c>
      <c r="R325" s="702" t="s">
        <v>90</v>
      </c>
      <c r="S325" s="704" t="s">
        <v>176</v>
      </c>
    </row>
    <row r="326" spans="1:19" hidden="1">
      <c r="A326" s="695">
        <v>43454</v>
      </c>
      <c r="B326" s="696">
        <v>43454</v>
      </c>
      <c r="C326" s="697" t="s">
        <v>106</v>
      </c>
      <c r="D326" s="697" t="s">
        <v>882</v>
      </c>
      <c r="E326" s="697" t="s">
        <v>247</v>
      </c>
      <c r="F326" s="697" t="s">
        <v>964</v>
      </c>
      <c r="G326" s="697" t="s">
        <v>884</v>
      </c>
      <c r="H326" s="698">
        <v>22.61</v>
      </c>
      <c r="I326" s="697" t="s">
        <v>175</v>
      </c>
      <c r="J326" s="697" t="s">
        <v>251</v>
      </c>
      <c r="K326" s="697" t="s">
        <v>252</v>
      </c>
      <c r="L326" s="697" t="s">
        <v>103</v>
      </c>
      <c r="M326" s="697" t="s">
        <v>107</v>
      </c>
      <c r="N326" s="697" t="s">
        <v>104</v>
      </c>
      <c r="O326" s="697" t="s">
        <v>105</v>
      </c>
      <c r="P326" s="697" t="s">
        <v>156</v>
      </c>
      <c r="Q326" s="697" t="s">
        <v>108</v>
      </c>
      <c r="R326" s="697" t="s">
        <v>90</v>
      </c>
      <c r="S326" s="699" t="s">
        <v>176</v>
      </c>
    </row>
    <row r="327" spans="1:19" hidden="1">
      <c r="A327" s="700">
        <v>43454</v>
      </c>
      <c r="B327" s="701">
        <v>43454</v>
      </c>
      <c r="C327" s="702" t="s">
        <v>106</v>
      </c>
      <c r="D327" s="702" t="s">
        <v>882</v>
      </c>
      <c r="E327" s="702" t="s">
        <v>247</v>
      </c>
      <c r="F327" s="702" t="s">
        <v>965</v>
      </c>
      <c r="G327" s="702" t="s">
        <v>884</v>
      </c>
      <c r="H327" s="703">
        <v>176.26</v>
      </c>
      <c r="I327" s="702" t="s">
        <v>175</v>
      </c>
      <c r="J327" s="702" t="s">
        <v>251</v>
      </c>
      <c r="K327" s="702" t="s">
        <v>252</v>
      </c>
      <c r="L327" s="702" t="s">
        <v>103</v>
      </c>
      <c r="M327" s="702" t="s">
        <v>107</v>
      </c>
      <c r="N327" s="702" t="s">
        <v>104</v>
      </c>
      <c r="O327" s="702" t="s">
        <v>105</v>
      </c>
      <c r="P327" s="702" t="s">
        <v>156</v>
      </c>
      <c r="Q327" s="702" t="s">
        <v>108</v>
      </c>
      <c r="R327" s="702" t="s">
        <v>90</v>
      </c>
      <c r="S327" s="704" t="s">
        <v>176</v>
      </c>
    </row>
    <row r="328" spans="1:19" hidden="1">
      <c r="A328" s="695">
        <v>43454</v>
      </c>
      <c r="B328" s="696">
        <v>43454</v>
      </c>
      <c r="C328" s="697" t="s">
        <v>106</v>
      </c>
      <c r="D328" s="697" t="s">
        <v>769</v>
      </c>
      <c r="E328" s="697" t="s">
        <v>247</v>
      </c>
      <c r="F328" s="697" t="s">
        <v>966</v>
      </c>
      <c r="G328" s="697" t="s">
        <v>772</v>
      </c>
      <c r="H328" s="698">
        <v>63.91</v>
      </c>
      <c r="I328" s="697" t="s">
        <v>175</v>
      </c>
      <c r="J328" s="697" t="s">
        <v>251</v>
      </c>
      <c r="K328" s="697" t="s">
        <v>252</v>
      </c>
      <c r="L328" s="697" t="s">
        <v>103</v>
      </c>
      <c r="M328" s="697" t="s">
        <v>107</v>
      </c>
      <c r="N328" s="697" t="s">
        <v>104</v>
      </c>
      <c r="O328" s="697" t="s">
        <v>105</v>
      </c>
      <c r="P328" s="697" t="s">
        <v>156</v>
      </c>
      <c r="Q328" s="697" t="s">
        <v>108</v>
      </c>
      <c r="R328" s="697" t="s">
        <v>90</v>
      </c>
      <c r="S328" s="699" t="s">
        <v>176</v>
      </c>
    </row>
    <row r="329" spans="1:19" hidden="1">
      <c r="A329" s="700">
        <v>43454</v>
      </c>
      <c r="B329" s="701">
        <v>43454</v>
      </c>
      <c r="C329" s="702" t="s">
        <v>106</v>
      </c>
      <c r="D329" s="702" t="s">
        <v>769</v>
      </c>
      <c r="E329" s="702" t="s">
        <v>247</v>
      </c>
      <c r="F329" s="702" t="s">
        <v>967</v>
      </c>
      <c r="G329" s="702" t="s">
        <v>772</v>
      </c>
      <c r="H329" s="703">
        <v>135.04</v>
      </c>
      <c r="I329" s="702" t="s">
        <v>175</v>
      </c>
      <c r="J329" s="702" t="s">
        <v>110</v>
      </c>
      <c r="K329" s="702" t="s">
        <v>102</v>
      </c>
      <c r="L329" s="702" t="s">
        <v>103</v>
      </c>
      <c r="M329" s="702" t="s">
        <v>107</v>
      </c>
      <c r="N329" s="702" t="s">
        <v>104</v>
      </c>
      <c r="O329" s="702" t="s">
        <v>105</v>
      </c>
      <c r="P329" s="702" t="s">
        <v>156</v>
      </c>
      <c r="Q329" s="702" t="s">
        <v>108</v>
      </c>
      <c r="R329" s="702" t="s">
        <v>90</v>
      </c>
      <c r="S329" s="704" t="s">
        <v>176</v>
      </c>
    </row>
    <row r="330" spans="1:19" hidden="1">
      <c r="A330" s="695">
        <v>43312</v>
      </c>
      <c r="B330" s="696">
        <v>43303</v>
      </c>
      <c r="C330" s="697" t="s">
        <v>106</v>
      </c>
      <c r="D330" s="697" t="s">
        <v>322</v>
      </c>
      <c r="E330" s="697" t="s">
        <v>323</v>
      </c>
      <c r="F330" s="697" t="s">
        <v>324</v>
      </c>
      <c r="G330" s="697" t="s">
        <v>325</v>
      </c>
      <c r="H330" s="698">
        <v>452.17</v>
      </c>
      <c r="I330" s="697" t="s">
        <v>175</v>
      </c>
      <c r="J330" s="697" t="s">
        <v>101</v>
      </c>
      <c r="K330" s="697" t="s">
        <v>102</v>
      </c>
      <c r="L330" s="697" t="s">
        <v>103</v>
      </c>
      <c r="M330" s="697" t="s">
        <v>107</v>
      </c>
      <c r="N330" s="697" t="s">
        <v>104</v>
      </c>
      <c r="O330" s="697" t="s">
        <v>105</v>
      </c>
      <c r="P330" s="697" t="s">
        <v>156</v>
      </c>
      <c r="Q330" s="697" t="s">
        <v>112</v>
      </c>
      <c r="R330" s="697" t="s">
        <v>113</v>
      </c>
      <c r="S330" s="699" t="s">
        <v>176</v>
      </c>
    </row>
    <row r="331" spans="1:19" hidden="1">
      <c r="A331" s="700">
        <v>43390</v>
      </c>
      <c r="B331" s="701">
        <v>43380</v>
      </c>
      <c r="C331" s="702" t="s">
        <v>106</v>
      </c>
      <c r="D331" s="702" t="s">
        <v>968</v>
      </c>
      <c r="E331" s="702" t="s">
        <v>323</v>
      </c>
      <c r="F331" s="702" t="s">
        <v>969</v>
      </c>
      <c r="G331" s="702" t="s">
        <v>970</v>
      </c>
      <c r="H331" s="703">
        <v>6.52</v>
      </c>
      <c r="I331" s="702" t="s">
        <v>175</v>
      </c>
      <c r="J331" s="702" t="s">
        <v>242</v>
      </c>
      <c r="K331" s="702" t="s">
        <v>243</v>
      </c>
      <c r="L331" s="702" t="s">
        <v>103</v>
      </c>
      <c r="M331" s="702" t="s">
        <v>107</v>
      </c>
      <c r="N331" s="702" t="s">
        <v>104</v>
      </c>
      <c r="O331" s="702" t="s">
        <v>105</v>
      </c>
      <c r="P331" s="702" t="s">
        <v>156</v>
      </c>
      <c r="Q331" s="702" t="s">
        <v>112</v>
      </c>
      <c r="R331" s="702" t="s">
        <v>113</v>
      </c>
      <c r="S331" s="704" t="s">
        <v>176</v>
      </c>
    </row>
    <row r="332" spans="1:19" hidden="1">
      <c r="A332" s="695">
        <v>43434</v>
      </c>
      <c r="B332" s="696">
        <v>43434</v>
      </c>
      <c r="C332" s="697" t="s">
        <v>156</v>
      </c>
      <c r="D332" s="697" t="s">
        <v>697</v>
      </c>
      <c r="E332" s="697" t="s">
        <v>971</v>
      </c>
      <c r="F332" s="697" t="s">
        <v>972</v>
      </c>
      <c r="G332" s="697" t="s">
        <v>699</v>
      </c>
      <c r="H332" s="698">
        <v>45.39</v>
      </c>
      <c r="I332" s="697" t="s">
        <v>175</v>
      </c>
      <c r="J332" s="697" t="s">
        <v>101</v>
      </c>
      <c r="K332" s="697" t="s">
        <v>102</v>
      </c>
      <c r="L332" s="697" t="s">
        <v>103</v>
      </c>
      <c r="M332" s="697" t="s">
        <v>156</v>
      </c>
      <c r="N332" s="697" t="s">
        <v>104</v>
      </c>
      <c r="O332" s="697" t="s">
        <v>105</v>
      </c>
      <c r="P332" s="697" t="s">
        <v>156</v>
      </c>
      <c r="Q332" s="697" t="s">
        <v>156</v>
      </c>
      <c r="R332" s="697" t="s">
        <v>156</v>
      </c>
      <c r="S332" s="699" t="s">
        <v>156</v>
      </c>
    </row>
    <row r="333" spans="1:19" hidden="1">
      <c r="A333" s="700">
        <v>43434</v>
      </c>
      <c r="B333" s="701">
        <v>43434</v>
      </c>
      <c r="C333" s="702" t="s">
        <v>156</v>
      </c>
      <c r="D333" s="702" t="s">
        <v>697</v>
      </c>
      <c r="E333" s="702" t="s">
        <v>971</v>
      </c>
      <c r="F333" s="702" t="s">
        <v>973</v>
      </c>
      <c r="G333" s="702" t="s">
        <v>699</v>
      </c>
      <c r="H333" s="703">
        <v>135.04</v>
      </c>
      <c r="I333" s="702" t="s">
        <v>175</v>
      </c>
      <c r="J333" s="702" t="s">
        <v>101</v>
      </c>
      <c r="K333" s="702" t="s">
        <v>102</v>
      </c>
      <c r="L333" s="702" t="s">
        <v>103</v>
      </c>
      <c r="M333" s="702" t="s">
        <v>156</v>
      </c>
      <c r="N333" s="702" t="s">
        <v>104</v>
      </c>
      <c r="O333" s="702" t="s">
        <v>105</v>
      </c>
      <c r="P333" s="702" t="s">
        <v>156</v>
      </c>
      <c r="Q333" s="702" t="s">
        <v>156</v>
      </c>
      <c r="R333" s="702" t="s">
        <v>156</v>
      </c>
      <c r="S333" s="704" t="s">
        <v>156</v>
      </c>
    </row>
    <row r="334" spans="1:19" hidden="1">
      <c r="A334" s="695">
        <v>43434</v>
      </c>
      <c r="B334" s="696">
        <v>43434</v>
      </c>
      <c r="C334" s="697" t="s">
        <v>156</v>
      </c>
      <c r="D334" s="697" t="s">
        <v>697</v>
      </c>
      <c r="E334" s="697" t="s">
        <v>971</v>
      </c>
      <c r="F334" s="697" t="s">
        <v>974</v>
      </c>
      <c r="G334" s="697" t="s">
        <v>699</v>
      </c>
      <c r="H334" s="698">
        <v>28.09</v>
      </c>
      <c r="I334" s="697" t="s">
        <v>175</v>
      </c>
      <c r="J334" s="697" t="s">
        <v>101</v>
      </c>
      <c r="K334" s="697" t="s">
        <v>102</v>
      </c>
      <c r="L334" s="697" t="s">
        <v>103</v>
      </c>
      <c r="M334" s="697" t="s">
        <v>156</v>
      </c>
      <c r="N334" s="697" t="s">
        <v>104</v>
      </c>
      <c r="O334" s="697" t="s">
        <v>105</v>
      </c>
      <c r="P334" s="697" t="s">
        <v>156</v>
      </c>
      <c r="Q334" s="697" t="s">
        <v>156</v>
      </c>
      <c r="R334" s="697" t="s">
        <v>156</v>
      </c>
      <c r="S334" s="699" t="s">
        <v>156</v>
      </c>
    </row>
    <row r="335" spans="1:19" hidden="1">
      <c r="A335" s="700">
        <v>43434</v>
      </c>
      <c r="B335" s="701">
        <v>43434</v>
      </c>
      <c r="C335" s="702" t="s">
        <v>156</v>
      </c>
      <c r="D335" s="702" t="s">
        <v>697</v>
      </c>
      <c r="E335" s="702" t="s">
        <v>971</v>
      </c>
      <c r="F335" s="702" t="s">
        <v>975</v>
      </c>
      <c r="G335" s="702" t="s">
        <v>699</v>
      </c>
      <c r="H335" s="703">
        <v>29.3</v>
      </c>
      <c r="I335" s="702" t="s">
        <v>175</v>
      </c>
      <c r="J335" s="702" t="s">
        <v>101</v>
      </c>
      <c r="K335" s="702" t="s">
        <v>102</v>
      </c>
      <c r="L335" s="702" t="s">
        <v>103</v>
      </c>
      <c r="M335" s="702" t="s">
        <v>156</v>
      </c>
      <c r="N335" s="702" t="s">
        <v>104</v>
      </c>
      <c r="O335" s="702" t="s">
        <v>105</v>
      </c>
      <c r="P335" s="702" t="s">
        <v>156</v>
      </c>
      <c r="Q335" s="702" t="s">
        <v>156</v>
      </c>
      <c r="R335" s="702" t="s">
        <v>156</v>
      </c>
      <c r="S335" s="704" t="s">
        <v>156</v>
      </c>
    </row>
    <row r="336" spans="1:19" hidden="1">
      <c r="A336" s="695">
        <v>43435</v>
      </c>
      <c r="B336" s="696">
        <v>43435</v>
      </c>
      <c r="C336" s="697" t="s">
        <v>156</v>
      </c>
      <c r="D336" s="697" t="s">
        <v>700</v>
      </c>
      <c r="E336" s="697" t="s">
        <v>971</v>
      </c>
      <c r="F336" s="697" t="s">
        <v>972</v>
      </c>
      <c r="G336" s="697" t="s">
        <v>699</v>
      </c>
      <c r="H336" s="698">
        <v>-45.39</v>
      </c>
      <c r="I336" s="697" t="s">
        <v>175</v>
      </c>
      <c r="J336" s="697" t="s">
        <v>101</v>
      </c>
      <c r="K336" s="697" t="s">
        <v>102</v>
      </c>
      <c r="L336" s="697" t="s">
        <v>103</v>
      </c>
      <c r="M336" s="697" t="s">
        <v>156</v>
      </c>
      <c r="N336" s="697" t="s">
        <v>104</v>
      </c>
      <c r="O336" s="697" t="s">
        <v>105</v>
      </c>
      <c r="P336" s="697" t="s">
        <v>156</v>
      </c>
      <c r="Q336" s="697" t="s">
        <v>156</v>
      </c>
      <c r="R336" s="697" t="s">
        <v>156</v>
      </c>
      <c r="S336" s="699" t="s">
        <v>156</v>
      </c>
    </row>
    <row r="337" spans="1:19" hidden="1">
      <c r="A337" s="700">
        <v>43435</v>
      </c>
      <c r="B337" s="701">
        <v>43435</v>
      </c>
      <c r="C337" s="702" t="s">
        <v>156</v>
      </c>
      <c r="D337" s="702" t="s">
        <v>700</v>
      </c>
      <c r="E337" s="702" t="s">
        <v>971</v>
      </c>
      <c r="F337" s="702" t="s">
        <v>973</v>
      </c>
      <c r="G337" s="702" t="s">
        <v>699</v>
      </c>
      <c r="H337" s="703">
        <v>-135.04</v>
      </c>
      <c r="I337" s="702" t="s">
        <v>175</v>
      </c>
      <c r="J337" s="702" t="s">
        <v>101</v>
      </c>
      <c r="K337" s="702" t="s">
        <v>102</v>
      </c>
      <c r="L337" s="702" t="s">
        <v>103</v>
      </c>
      <c r="M337" s="702" t="s">
        <v>156</v>
      </c>
      <c r="N337" s="702" t="s">
        <v>104</v>
      </c>
      <c r="O337" s="702" t="s">
        <v>105</v>
      </c>
      <c r="P337" s="702" t="s">
        <v>156</v>
      </c>
      <c r="Q337" s="702" t="s">
        <v>156</v>
      </c>
      <c r="R337" s="702" t="s">
        <v>156</v>
      </c>
      <c r="S337" s="704" t="s">
        <v>156</v>
      </c>
    </row>
    <row r="338" spans="1:19" hidden="1">
      <c r="A338" s="695">
        <v>43435</v>
      </c>
      <c r="B338" s="696">
        <v>43435</v>
      </c>
      <c r="C338" s="697" t="s">
        <v>156</v>
      </c>
      <c r="D338" s="697" t="s">
        <v>700</v>
      </c>
      <c r="E338" s="697" t="s">
        <v>971</v>
      </c>
      <c r="F338" s="697" t="s">
        <v>974</v>
      </c>
      <c r="G338" s="697" t="s">
        <v>699</v>
      </c>
      <c r="H338" s="698">
        <v>-28.09</v>
      </c>
      <c r="I338" s="697" t="s">
        <v>175</v>
      </c>
      <c r="J338" s="697" t="s">
        <v>101</v>
      </c>
      <c r="K338" s="697" t="s">
        <v>102</v>
      </c>
      <c r="L338" s="697" t="s">
        <v>103</v>
      </c>
      <c r="M338" s="697" t="s">
        <v>156</v>
      </c>
      <c r="N338" s="697" t="s">
        <v>104</v>
      </c>
      <c r="O338" s="697" t="s">
        <v>105</v>
      </c>
      <c r="P338" s="697" t="s">
        <v>156</v>
      </c>
      <c r="Q338" s="697" t="s">
        <v>156</v>
      </c>
      <c r="R338" s="697" t="s">
        <v>156</v>
      </c>
      <c r="S338" s="699" t="s">
        <v>156</v>
      </c>
    </row>
    <row r="339" spans="1:19" hidden="1">
      <c r="A339" s="700">
        <v>43435</v>
      </c>
      <c r="B339" s="701">
        <v>43435</v>
      </c>
      <c r="C339" s="702" t="s">
        <v>156</v>
      </c>
      <c r="D339" s="702" t="s">
        <v>700</v>
      </c>
      <c r="E339" s="702" t="s">
        <v>971</v>
      </c>
      <c r="F339" s="702" t="s">
        <v>975</v>
      </c>
      <c r="G339" s="702" t="s">
        <v>699</v>
      </c>
      <c r="H339" s="703">
        <v>-29.3</v>
      </c>
      <c r="I339" s="702" t="s">
        <v>175</v>
      </c>
      <c r="J339" s="702" t="s">
        <v>101</v>
      </c>
      <c r="K339" s="702" t="s">
        <v>102</v>
      </c>
      <c r="L339" s="702" t="s">
        <v>103</v>
      </c>
      <c r="M339" s="702" t="s">
        <v>156</v>
      </c>
      <c r="N339" s="702" t="s">
        <v>104</v>
      </c>
      <c r="O339" s="702" t="s">
        <v>105</v>
      </c>
      <c r="P339" s="702" t="s">
        <v>156</v>
      </c>
      <c r="Q339" s="702" t="s">
        <v>156</v>
      </c>
      <c r="R339" s="702" t="s">
        <v>156</v>
      </c>
      <c r="S339" s="704" t="s">
        <v>156</v>
      </c>
    </row>
    <row r="340" spans="1:19" hidden="1">
      <c r="A340" s="695">
        <v>43312</v>
      </c>
      <c r="B340" s="696">
        <v>43312</v>
      </c>
      <c r="C340" s="697" t="s">
        <v>156</v>
      </c>
      <c r="D340" s="697" t="s">
        <v>172</v>
      </c>
      <c r="E340" s="697" t="s">
        <v>173</v>
      </c>
      <c r="F340" s="697" t="s">
        <v>174</v>
      </c>
      <c r="G340" s="697" t="s">
        <v>156</v>
      </c>
      <c r="H340" s="698">
        <v>9135</v>
      </c>
      <c r="I340" s="697" t="s">
        <v>175</v>
      </c>
      <c r="J340" s="697" t="s">
        <v>101</v>
      </c>
      <c r="K340" s="697" t="s">
        <v>102</v>
      </c>
      <c r="L340" s="697" t="s">
        <v>156</v>
      </c>
      <c r="M340" s="697" t="s">
        <v>156</v>
      </c>
      <c r="N340" s="697" t="s">
        <v>156</v>
      </c>
      <c r="O340" s="697" t="s">
        <v>105</v>
      </c>
      <c r="P340" s="697" t="s">
        <v>156</v>
      </c>
      <c r="Q340" s="697" t="s">
        <v>112</v>
      </c>
      <c r="R340" s="697" t="s">
        <v>113</v>
      </c>
      <c r="S340" s="699" t="s">
        <v>176</v>
      </c>
    </row>
    <row r="341" spans="1:19" hidden="1">
      <c r="A341" s="700">
        <v>43312</v>
      </c>
      <c r="B341" s="701">
        <v>43312</v>
      </c>
      <c r="C341" s="702" t="s">
        <v>156</v>
      </c>
      <c r="D341" s="702" t="s">
        <v>504</v>
      </c>
      <c r="E341" s="702" t="s">
        <v>173</v>
      </c>
      <c r="F341" s="702" t="s">
        <v>505</v>
      </c>
      <c r="G341" s="702" t="s">
        <v>506</v>
      </c>
      <c r="H341" s="703">
        <v>-9135</v>
      </c>
      <c r="I341" s="702" t="s">
        <v>175</v>
      </c>
      <c r="J341" s="702" t="s">
        <v>101</v>
      </c>
      <c r="K341" s="702" t="s">
        <v>102</v>
      </c>
      <c r="L341" s="702" t="s">
        <v>103</v>
      </c>
      <c r="M341" s="702" t="s">
        <v>156</v>
      </c>
      <c r="N341" s="702" t="s">
        <v>104</v>
      </c>
      <c r="O341" s="702" t="s">
        <v>105</v>
      </c>
      <c r="P341" s="702" t="s">
        <v>156</v>
      </c>
      <c r="Q341" s="702" t="s">
        <v>156</v>
      </c>
      <c r="R341" s="702" t="s">
        <v>156</v>
      </c>
      <c r="S341" s="704" t="s">
        <v>156</v>
      </c>
    </row>
    <row r="342" spans="1:19" hidden="1">
      <c r="A342" s="695">
        <v>43312</v>
      </c>
      <c r="B342" s="696">
        <v>43312</v>
      </c>
      <c r="C342" s="697" t="s">
        <v>156</v>
      </c>
      <c r="D342" s="697" t="s">
        <v>504</v>
      </c>
      <c r="E342" s="697" t="s">
        <v>173</v>
      </c>
      <c r="F342" s="697" t="s">
        <v>505</v>
      </c>
      <c r="G342" s="697" t="s">
        <v>506</v>
      </c>
      <c r="H342" s="698">
        <v>9135</v>
      </c>
      <c r="I342" s="697" t="s">
        <v>175</v>
      </c>
      <c r="J342" s="697" t="s">
        <v>114</v>
      </c>
      <c r="K342" s="697" t="s">
        <v>102</v>
      </c>
      <c r="L342" s="697" t="s">
        <v>103</v>
      </c>
      <c r="M342" s="697" t="s">
        <v>156</v>
      </c>
      <c r="N342" s="697" t="s">
        <v>104</v>
      </c>
      <c r="O342" s="697" t="s">
        <v>105</v>
      </c>
      <c r="P342" s="697" t="s">
        <v>156</v>
      </c>
      <c r="Q342" s="697" t="s">
        <v>156</v>
      </c>
      <c r="R342" s="697" t="s">
        <v>156</v>
      </c>
      <c r="S342" s="699" t="s">
        <v>156</v>
      </c>
    </row>
    <row r="343" spans="1:19" hidden="1">
      <c r="A343" s="700">
        <v>43313</v>
      </c>
      <c r="B343" s="701">
        <v>43313</v>
      </c>
      <c r="C343" s="702" t="s">
        <v>156</v>
      </c>
      <c r="D343" s="702" t="s">
        <v>172</v>
      </c>
      <c r="E343" s="702" t="s">
        <v>173</v>
      </c>
      <c r="F343" s="702" t="s">
        <v>174</v>
      </c>
      <c r="G343" s="702" t="s">
        <v>156</v>
      </c>
      <c r="H343" s="703">
        <v>-9135</v>
      </c>
      <c r="I343" s="702" t="s">
        <v>175</v>
      </c>
      <c r="J343" s="702" t="s">
        <v>101</v>
      </c>
      <c r="K343" s="702" t="s">
        <v>102</v>
      </c>
      <c r="L343" s="702" t="s">
        <v>156</v>
      </c>
      <c r="M343" s="702" t="s">
        <v>156</v>
      </c>
      <c r="N343" s="702" t="s">
        <v>156</v>
      </c>
      <c r="O343" s="702" t="s">
        <v>105</v>
      </c>
      <c r="P343" s="702" t="s">
        <v>156</v>
      </c>
      <c r="Q343" s="702" t="s">
        <v>112</v>
      </c>
      <c r="R343" s="702" t="s">
        <v>113</v>
      </c>
      <c r="S343" s="704" t="s">
        <v>176</v>
      </c>
    </row>
    <row r="344" spans="1:19" hidden="1">
      <c r="A344" s="695">
        <v>43313</v>
      </c>
      <c r="B344" s="696">
        <v>43313</v>
      </c>
      <c r="C344" s="697" t="s">
        <v>156</v>
      </c>
      <c r="D344" s="697" t="s">
        <v>507</v>
      </c>
      <c r="E344" s="697" t="s">
        <v>173</v>
      </c>
      <c r="F344" s="697" t="s">
        <v>505</v>
      </c>
      <c r="G344" s="697" t="s">
        <v>506</v>
      </c>
      <c r="H344" s="698">
        <v>9135</v>
      </c>
      <c r="I344" s="697" t="s">
        <v>175</v>
      </c>
      <c r="J344" s="697" t="s">
        <v>101</v>
      </c>
      <c r="K344" s="697" t="s">
        <v>102</v>
      </c>
      <c r="L344" s="697" t="s">
        <v>103</v>
      </c>
      <c r="M344" s="697" t="s">
        <v>156</v>
      </c>
      <c r="N344" s="697" t="s">
        <v>104</v>
      </c>
      <c r="O344" s="697" t="s">
        <v>105</v>
      </c>
      <c r="P344" s="697" t="s">
        <v>156</v>
      </c>
      <c r="Q344" s="697" t="s">
        <v>156</v>
      </c>
      <c r="R344" s="697" t="s">
        <v>156</v>
      </c>
      <c r="S344" s="699" t="s">
        <v>156</v>
      </c>
    </row>
    <row r="345" spans="1:19" hidden="1">
      <c r="A345" s="700">
        <v>43313</v>
      </c>
      <c r="B345" s="701">
        <v>43313</v>
      </c>
      <c r="C345" s="702" t="s">
        <v>156</v>
      </c>
      <c r="D345" s="702" t="s">
        <v>507</v>
      </c>
      <c r="E345" s="702" t="s">
        <v>173</v>
      </c>
      <c r="F345" s="702" t="s">
        <v>505</v>
      </c>
      <c r="G345" s="702" t="s">
        <v>506</v>
      </c>
      <c r="H345" s="703">
        <v>-9135</v>
      </c>
      <c r="I345" s="702" t="s">
        <v>175</v>
      </c>
      <c r="J345" s="702" t="s">
        <v>114</v>
      </c>
      <c r="K345" s="702" t="s">
        <v>102</v>
      </c>
      <c r="L345" s="702" t="s">
        <v>103</v>
      </c>
      <c r="M345" s="702" t="s">
        <v>156</v>
      </c>
      <c r="N345" s="702" t="s">
        <v>104</v>
      </c>
      <c r="O345" s="702" t="s">
        <v>105</v>
      </c>
      <c r="P345" s="702" t="s">
        <v>156</v>
      </c>
      <c r="Q345" s="702" t="s">
        <v>156</v>
      </c>
      <c r="R345" s="702" t="s">
        <v>156</v>
      </c>
      <c r="S345" s="704" t="s">
        <v>156</v>
      </c>
    </row>
    <row r="346" spans="1:19" hidden="1">
      <c r="A346" s="695">
        <v>43320</v>
      </c>
      <c r="B346" s="696">
        <v>43310</v>
      </c>
      <c r="C346" s="697" t="s">
        <v>106</v>
      </c>
      <c r="D346" s="697" t="s">
        <v>360</v>
      </c>
      <c r="E346" s="697" t="s">
        <v>173</v>
      </c>
      <c r="F346" s="697" t="s">
        <v>174</v>
      </c>
      <c r="G346" s="697" t="s">
        <v>361</v>
      </c>
      <c r="H346" s="698">
        <v>6851.25</v>
      </c>
      <c r="I346" s="697" t="s">
        <v>175</v>
      </c>
      <c r="J346" s="697" t="s">
        <v>114</v>
      </c>
      <c r="K346" s="697" t="s">
        <v>102</v>
      </c>
      <c r="L346" s="697" t="s">
        <v>103</v>
      </c>
      <c r="M346" s="697" t="s">
        <v>107</v>
      </c>
      <c r="N346" s="697" t="s">
        <v>104</v>
      </c>
      <c r="O346" s="697" t="s">
        <v>105</v>
      </c>
      <c r="P346" s="697" t="s">
        <v>156</v>
      </c>
      <c r="Q346" s="697" t="s">
        <v>112</v>
      </c>
      <c r="R346" s="697" t="s">
        <v>113</v>
      </c>
      <c r="S346" s="699" t="s">
        <v>176</v>
      </c>
    </row>
    <row r="347" spans="1:19" hidden="1">
      <c r="A347" s="700">
        <v>43320</v>
      </c>
      <c r="B347" s="701">
        <v>43310</v>
      </c>
      <c r="C347" s="702" t="s">
        <v>106</v>
      </c>
      <c r="D347" s="702" t="s">
        <v>360</v>
      </c>
      <c r="E347" s="702" t="s">
        <v>173</v>
      </c>
      <c r="F347" s="702" t="s">
        <v>174</v>
      </c>
      <c r="G347" s="702" t="s">
        <v>361</v>
      </c>
      <c r="H347" s="703">
        <v>1740.14</v>
      </c>
      <c r="I347" s="702" t="s">
        <v>175</v>
      </c>
      <c r="J347" s="702" t="s">
        <v>114</v>
      </c>
      <c r="K347" s="702" t="s">
        <v>102</v>
      </c>
      <c r="L347" s="702" t="s">
        <v>103</v>
      </c>
      <c r="M347" s="702" t="s">
        <v>107</v>
      </c>
      <c r="N347" s="702" t="s">
        <v>104</v>
      </c>
      <c r="O347" s="702" t="s">
        <v>105</v>
      </c>
      <c r="P347" s="702" t="s">
        <v>156</v>
      </c>
      <c r="Q347" s="702" t="s">
        <v>112</v>
      </c>
      <c r="R347" s="702" t="s">
        <v>113</v>
      </c>
      <c r="S347" s="704" t="s">
        <v>176</v>
      </c>
    </row>
    <row r="348" spans="1:19" hidden="1">
      <c r="A348" s="695">
        <v>43320</v>
      </c>
      <c r="B348" s="696">
        <v>43310</v>
      </c>
      <c r="C348" s="697" t="s">
        <v>106</v>
      </c>
      <c r="D348" s="697" t="s">
        <v>360</v>
      </c>
      <c r="E348" s="697" t="s">
        <v>173</v>
      </c>
      <c r="F348" s="697" t="s">
        <v>364</v>
      </c>
      <c r="G348" s="697" t="s">
        <v>361</v>
      </c>
      <c r="H348" s="698">
        <v>247.5</v>
      </c>
      <c r="I348" s="697" t="s">
        <v>175</v>
      </c>
      <c r="J348" s="697" t="s">
        <v>114</v>
      </c>
      <c r="K348" s="697" t="s">
        <v>102</v>
      </c>
      <c r="L348" s="697" t="s">
        <v>103</v>
      </c>
      <c r="M348" s="697" t="s">
        <v>107</v>
      </c>
      <c r="N348" s="697" t="s">
        <v>104</v>
      </c>
      <c r="O348" s="697" t="s">
        <v>105</v>
      </c>
      <c r="P348" s="697" t="s">
        <v>156</v>
      </c>
      <c r="Q348" s="697" t="s">
        <v>112</v>
      </c>
      <c r="R348" s="697" t="s">
        <v>113</v>
      </c>
      <c r="S348" s="699" t="s">
        <v>176</v>
      </c>
    </row>
    <row r="349" spans="1:19">
      <c r="A349" s="700">
        <v>43320</v>
      </c>
      <c r="B349" s="701">
        <v>43310</v>
      </c>
      <c r="C349" s="702" t="s">
        <v>106</v>
      </c>
      <c r="D349" s="702" t="s">
        <v>360</v>
      </c>
      <c r="E349" s="702" t="s">
        <v>173</v>
      </c>
      <c r="F349" s="702" t="s">
        <v>365</v>
      </c>
      <c r="G349" s="702" t="s">
        <v>361</v>
      </c>
      <c r="H349" s="703">
        <v>156.22</v>
      </c>
      <c r="I349" s="702" t="s">
        <v>175</v>
      </c>
      <c r="J349" s="702" t="s">
        <v>114</v>
      </c>
      <c r="K349" s="702" t="s">
        <v>102</v>
      </c>
      <c r="L349" s="702" t="s">
        <v>103</v>
      </c>
      <c r="M349" s="702" t="s">
        <v>107</v>
      </c>
      <c r="N349" s="702" t="s">
        <v>104</v>
      </c>
      <c r="O349" s="702" t="s">
        <v>105</v>
      </c>
      <c r="P349" s="702" t="s">
        <v>156</v>
      </c>
      <c r="Q349" s="702" t="s">
        <v>112</v>
      </c>
      <c r="R349" s="702" t="s">
        <v>113</v>
      </c>
      <c r="S349" s="704" t="s">
        <v>176</v>
      </c>
    </row>
    <row r="350" spans="1:19">
      <c r="A350" s="695">
        <v>43344</v>
      </c>
      <c r="B350" s="696">
        <v>43344</v>
      </c>
      <c r="C350" s="697" t="s">
        <v>156</v>
      </c>
      <c r="D350" s="697" t="s">
        <v>237</v>
      </c>
      <c r="E350" s="697" t="s">
        <v>173</v>
      </c>
      <c r="F350" s="697" t="s">
        <v>238</v>
      </c>
      <c r="G350" s="697" t="s">
        <v>156</v>
      </c>
      <c r="H350" s="698">
        <v>-156.22999999999999</v>
      </c>
      <c r="I350" s="697" t="s">
        <v>175</v>
      </c>
      <c r="J350" s="697" t="s">
        <v>114</v>
      </c>
      <c r="K350" s="697" t="s">
        <v>102</v>
      </c>
      <c r="L350" s="697" t="s">
        <v>103</v>
      </c>
      <c r="M350" s="697" t="s">
        <v>111</v>
      </c>
      <c r="N350" s="697" t="s">
        <v>104</v>
      </c>
      <c r="O350" s="697" t="s">
        <v>105</v>
      </c>
      <c r="P350" s="697" t="s">
        <v>156</v>
      </c>
      <c r="Q350" s="697" t="s">
        <v>156</v>
      </c>
      <c r="R350" s="697" t="s">
        <v>156</v>
      </c>
      <c r="S350" s="699" t="s">
        <v>156</v>
      </c>
    </row>
    <row r="351" spans="1:19" hidden="1">
      <c r="A351" s="700">
        <v>43356</v>
      </c>
      <c r="B351" s="701">
        <v>43345</v>
      </c>
      <c r="C351" s="702" t="s">
        <v>106</v>
      </c>
      <c r="D351" s="702" t="s">
        <v>422</v>
      </c>
      <c r="E351" s="702" t="s">
        <v>173</v>
      </c>
      <c r="F351" s="702" t="s">
        <v>426</v>
      </c>
      <c r="G351" s="702" t="s">
        <v>424</v>
      </c>
      <c r="H351" s="703">
        <v>5978.1</v>
      </c>
      <c r="I351" s="702" t="s">
        <v>175</v>
      </c>
      <c r="J351" s="702" t="s">
        <v>259</v>
      </c>
      <c r="K351" s="702" t="s">
        <v>102</v>
      </c>
      <c r="L351" s="702" t="s">
        <v>103</v>
      </c>
      <c r="M351" s="702" t="s">
        <v>107</v>
      </c>
      <c r="N351" s="702" t="s">
        <v>104</v>
      </c>
      <c r="O351" s="702" t="s">
        <v>105</v>
      </c>
      <c r="P351" s="702" t="s">
        <v>156</v>
      </c>
      <c r="Q351" s="702" t="s">
        <v>112</v>
      </c>
      <c r="R351" s="702" t="s">
        <v>113</v>
      </c>
      <c r="S351" s="704" t="s">
        <v>176</v>
      </c>
    </row>
    <row r="352" spans="1:19" hidden="1">
      <c r="A352" s="695">
        <v>43356</v>
      </c>
      <c r="B352" s="696">
        <v>43345</v>
      </c>
      <c r="C352" s="697" t="s">
        <v>106</v>
      </c>
      <c r="D352" s="697" t="s">
        <v>422</v>
      </c>
      <c r="E352" s="697" t="s">
        <v>173</v>
      </c>
      <c r="F352" s="697" t="s">
        <v>427</v>
      </c>
      <c r="G352" s="697" t="s">
        <v>424</v>
      </c>
      <c r="H352" s="698">
        <v>5978.1</v>
      </c>
      <c r="I352" s="697" t="s">
        <v>175</v>
      </c>
      <c r="J352" s="697" t="s">
        <v>259</v>
      </c>
      <c r="K352" s="697" t="s">
        <v>102</v>
      </c>
      <c r="L352" s="697" t="s">
        <v>103</v>
      </c>
      <c r="M352" s="697" t="s">
        <v>107</v>
      </c>
      <c r="N352" s="697" t="s">
        <v>104</v>
      </c>
      <c r="O352" s="697" t="s">
        <v>105</v>
      </c>
      <c r="P352" s="697" t="s">
        <v>156</v>
      </c>
      <c r="Q352" s="697" t="s">
        <v>112</v>
      </c>
      <c r="R352" s="697" t="s">
        <v>113</v>
      </c>
      <c r="S352" s="699" t="s">
        <v>176</v>
      </c>
    </row>
    <row r="353" spans="1:19">
      <c r="A353" s="700">
        <v>43368</v>
      </c>
      <c r="B353" s="701">
        <v>43368</v>
      </c>
      <c r="C353" s="702" t="s">
        <v>156</v>
      </c>
      <c r="D353" s="702" t="s">
        <v>216</v>
      </c>
      <c r="E353" s="702" t="s">
        <v>173</v>
      </c>
      <c r="F353" s="702" t="s">
        <v>217</v>
      </c>
      <c r="G353" s="702" t="s">
        <v>156</v>
      </c>
      <c r="H353" s="703">
        <v>-156.22</v>
      </c>
      <c r="I353" s="702" t="s">
        <v>175</v>
      </c>
      <c r="J353" s="702" t="s">
        <v>114</v>
      </c>
      <c r="K353" s="702" t="s">
        <v>102</v>
      </c>
      <c r="L353" s="702" t="s">
        <v>103</v>
      </c>
      <c r="M353" s="702" t="s">
        <v>111</v>
      </c>
      <c r="N353" s="702" t="s">
        <v>104</v>
      </c>
      <c r="O353" s="702" t="s">
        <v>105</v>
      </c>
      <c r="P353" s="702" t="s">
        <v>156</v>
      </c>
      <c r="Q353" s="702" t="s">
        <v>156</v>
      </c>
      <c r="R353" s="702" t="s">
        <v>156</v>
      </c>
      <c r="S353" s="704" t="s">
        <v>156</v>
      </c>
    </row>
    <row r="354" spans="1:19" hidden="1">
      <c r="A354" s="695">
        <v>43373</v>
      </c>
      <c r="B354" s="696">
        <v>43373</v>
      </c>
      <c r="C354" s="697" t="s">
        <v>106</v>
      </c>
      <c r="D354" s="697" t="s">
        <v>488</v>
      </c>
      <c r="E354" s="697" t="s">
        <v>173</v>
      </c>
      <c r="F354" s="697" t="s">
        <v>489</v>
      </c>
      <c r="G354" s="697" t="s">
        <v>490</v>
      </c>
      <c r="H354" s="698">
        <v>10.37</v>
      </c>
      <c r="I354" s="697" t="s">
        <v>175</v>
      </c>
      <c r="J354" s="697" t="s">
        <v>242</v>
      </c>
      <c r="K354" s="697" t="s">
        <v>243</v>
      </c>
      <c r="L354" s="697" t="s">
        <v>103</v>
      </c>
      <c r="M354" s="697" t="s">
        <v>107</v>
      </c>
      <c r="N354" s="697" t="s">
        <v>104</v>
      </c>
      <c r="O354" s="697" t="s">
        <v>105</v>
      </c>
      <c r="P354" s="697" t="s">
        <v>156</v>
      </c>
      <c r="Q354" s="697" t="s">
        <v>112</v>
      </c>
      <c r="R354" s="697" t="s">
        <v>113</v>
      </c>
      <c r="S354" s="699" t="s">
        <v>176</v>
      </c>
    </row>
    <row r="355" spans="1:19" hidden="1">
      <c r="A355" s="700">
        <v>43373</v>
      </c>
      <c r="B355" s="701">
        <v>43373</v>
      </c>
      <c r="C355" s="702" t="s">
        <v>106</v>
      </c>
      <c r="D355" s="702" t="s">
        <v>488</v>
      </c>
      <c r="E355" s="702" t="s">
        <v>173</v>
      </c>
      <c r="F355" s="702" t="s">
        <v>491</v>
      </c>
      <c r="G355" s="702" t="s">
        <v>490</v>
      </c>
      <c r="H355" s="703">
        <v>171.54</v>
      </c>
      <c r="I355" s="702" t="s">
        <v>175</v>
      </c>
      <c r="J355" s="702" t="s">
        <v>242</v>
      </c>
      <c r="K355" s="702" t="s">
        <v>243</v>
      </c>
      <c r="L355" s="702" t="s">
        <v>103</v>
      </c>
      <c r="M355" s="702" t="s">
        <v>107</v>
      </c>
      <c r="N355" s="702" t="s">
        <v>104</v>
      </c>
      <c r="O355" s="702" t="s">
        <v>105</v>
      </c>
      <c r="P355" s="702" t="s">
        <v>156</v>
      </c>
      <c r="Q355" s="702" t="s">
        <v>112</v>
      </c>
      <c r="R355" s="702" t="s">
        <v>113</v>
      </c>
      <c r="S355" s="704" t="s">
        <v>176</v>
      </c>
    </row>
    <row r="356" spans="1:19">
      <c r="A356" s="695">
        <v>43374</v>
      </c>
      <c r="B356" s="696">
        <v>43374</v>
      </c>
      <c r="C356" s="697" t="s">
        <v>156</v>
      </c>
      <c r="D356" s="697" t="s">
        <v>976</v>
      </c>
      <c r="E356" s="697" t="s">
        <v>173</v>
      </c>
      <c r="F356" s="697" t="s">
        <v>977</v>
      </c>
      <c r="G356" s="697" t="s">
        <v>156</v>
      </c>
      <c r="H356" s="698">
        <v>156.22999999999999</v>
      </c>
      <c r="I356" s="697" t="s">
        <v>175</v>
      </c>
      <c r="J356" s="697" t="s">
        <v>114</v>
      </c>
      <c r="K356" s="697" t="s">
        <v>102</v>
      </c>
      <c r="L356" s="697" t="s">
        <v>103</v>
      </c>
      <c r="M356" s="697" t="s">
        <v>111</v>
      </c>
      <c r="N356" s="697" t="s">
        <v>104</v>
      </c>
      <c r="O356" s="697" t="s">
        <v>105</v>
      </c>
      <c r="P356" s="697" t="s">
        <v>156</v>
      </c>
      <c r="Q356" s="697" t="s">
        <v>156</v>
      </c>
      <c r="R356" s="697" t="s">
        <v>156</v>
      </c>
      <c r="S356" s="699" t="s">
        <v>156</v>
      </c>
    </row>
    <row r="357" spans="1:19" hidden="1">
      <c r="A357" s="700">
        <v>43390</v>
      </c>
      <c r="B357" s="701">
        <v>43380</v>
      </c>
      <c r="C357" s="702" t="s">
        <v>106</v>
      </c>
      <c r="D357" s="702" t="s">
        <v>968</v>
      </c>
      <c r="E357" s="702" t="s">
        <v>173</v>
      </c>
      <c r="F357" s="702" t="s">
        <v>978</v>
      </c>
      <c r="G357" s="702" t="s">
        <v>970</v>
      </c>
      <c r="H357" s="703">
        <v>36.299999999999997</v>
      </c>
      <c r="I357" s="702" t="s">
        <v>175</v>
      </c>
      <c r="J357" s="702" t="s">
        <v>114</v>
      </c>
      <c r="K357" s="702" t="s">
        <v>102</v>
      </c>
      <c r="L357" s="702" t="s">
        <v>103</v>
      </c>
      <c r="M357" s="702" t="s">
        <v>107</v>
      </c>
      <c r="N357" s="702" t="s">
        <v>104</v>
      </c>
      <c r="O357" s="702" t="s">
        <v>105</v>
      </c>
      <c r="P357" s="702" t="s">
        <v>156</v>
      </c>
      <c r="Q357" s="702" t="s">
        <v>112</v>
      </c>
      <c r="R357" s="702" t="s">
        <v>113</v>
      </c>
      <c r="S357" s="704" t="s">
        <v>176</v>
      </c>
    </row>
    <row r="358" spans="1:19" hidden="1">
      <c r="A358" s="695">
        <v>43390</v>
      </c>
      <c r="B358" s="696">
        <v>43380</v>
      </c>
      <c r="C358" s="697" t="s">
        <v>106</v>
      </c>
      <c r="D358" s="697" t="s">
        <v>968</v>
      </c>
      <c r="E358" s="697" t="s">
        <v>173</v>
      </c>
      <c r="F358" s="697" t="s">
        <v>969</v>
      </c>
      <c r="G358" s="697" t="s">
        <v>970</v>
      </c>
      <c r="H358" s="698">
        <v>10.37</v>
      </c>
      <c r="I358" s="697" t="s">
        <v>175</v>
      </c>
      <c r="J358" s="697" t="s">
        <v>242</v>
      </c>
      <c r="K358" s="697" t="s">
        <v>243</v>
      </c>
      <c r="L358" s="697" t="s">
        <v>103</v>
      </c>
      <c r="M358" s="697" t="s">
        <v>107</v>
      </c>
      <c r="N358" s="697" t="s">
        <v>104</v>
      </c>
      <c r="O358" s="697" t="s">
        <v>105</v>
      </c>
      <c r="P358" s="697" t="s">
        <v>156</v>
      </c>
      <c r="Q358" s="697" t="s">
        <v>112</v>
      </c>
      <c r="R358" s="697" t="s">
        <v>113</v>
      </c>
      <c r="S358" s="699" t="s">
        <v>176</v>
      </c>
    </row>
    <row r="359" spans="1:19" hidden="1">
      <c r="A359" s="700">
        <v>43390</v>
      </c>
      <c r="B359" s="701">
        <v>43380</v>
      </c>
      <c r="C359" s="702" t="s">
        <v>106</v>
      </c>
      <c r="D359" s="702" t="s">
        <v>968</v>
      </c>
      <c r="E359" s="702" t="s">
        <v>173</v>
      </c>
      <c r="F359" s="702" t="s">
        <v>979</v>
      </c>
      <c r="G359" s="702" t="s">
        <v>970</v>
      </c>
      <c r="H359" s="703">
        <v>692.08</v>
      </c>
      <c r="I359" s="702" t="s">
        <v>175</v>
      </c>
      <c r="J359" s="702" t="s">
        <v>114</v>
      </c>
      <c r="K359" s="702" t="s">
        <v>102</v>
      </c>
      <c r="L359" s="702" t="s">
        <v>103</v>
      </c>
      <c r="M359" s="702" t="s">
        <v>107</v>
      </c>
      <c r="N359" s="702" t="s">
        <v>104</v>
      </c>
      <c r="O359" s="702" t="s">
        <v>105</v>
      </c>
      <c r="P359" s="702" t="s">
        <v>156</v>
      </c>
      <c r="Q359" s="702" t="s">
        <v>112</v>
      </c>
      <c r="R359" s="702" t="s">
        <v>113</v>
      </c>
      <c r="S359" s="704" t="s">
        <v>176</v>
      </c>
    </row>
    <row r="360" spans="1:19" hidden="1">
      <c r="A360" s="695">
        <v>43390</v>
      </c>
      <c r="B360" s="696">
        <v>43380</v>
      </c>
      <c r="C360" s="697" t="s">
        <v>106</v>
      </c>
      <c r="D360" s="697" t="s">
        <v>968</v>
      </c>
      <c r="E360" s="697" t="s">
        <v>173</v>
      </c>
      <c r="F360" s="697" t="s">
        <v>980</v>
      </c>
      <c r="G360" s="697" t="s">
        <v>970</v>
      </c>
      <c r="H360" s="698">
        <v>179.79</v>
      </c>
      <c r="I360" s="697" t="s">
        <v>175</v>
      </c>
      <c r="J360" s="697" t="s">
        <v>242</v>
      </c>
      <c r="K360" s="697" t="s">
        <v>243</v>
      </c>
      <c r="L360" s="697" t="s">
        <v>103</v>
      </c>
      <c r="M360" s="697" t="s">
        <v>107</v>
      </c>
      <c r="N360" s="697" t="s">
        <v>104</v>
      </c>
      <c r="O360" s="697" t="s">
        <v>105</v>
      </c>
      <c r="P360" s="697" t="s">
        <v>156</v>
      </c>
      <c r="Q360" s="697" t="s">
        <v>112</v>
      </c>
      <c r="R360" s="697" t="s">
        <v>113</v>
      </c>
      <c r="S360" s="699" t="s">
        <v>176</v>
      </c>
    </row>
    <row r="361" spans="1:19" hidden="1">
      <c r="A361" s="700">
        <v>43390</v>
      </c>
      <c r="B361" s="701">
        <v>43380</v>
      </c>
      <c r="C361" s="702" t="s">
        <v>106</v>
      </c>
      <c r="D361" s="702" t="s">
        <v>968</v>
      </c>
      <c r="E361" s="702" t="s">
        <v>173</v>
      </c>
      <c r="F361" s="702" t="s">
        <v>981</v>
      </c>
      <c r="G361" s="702" t="s">
        <v>970</v>
      </c>
      <c r="H361" s="703">
        <v>4.87</v>
      </c>
      <c r="I361" s="702" t="s">
        <v>175</v>
      </c>
      <c r="J361" s="702" t="s">
        <v>242</v>
      </c>
      <c r="K361" s="702" t="s">
        <v>243</v>
      </c>
      <c r="L361" s="702" t="s">
        <v>103</v>
      </c>
      <c r="M361" s="702" t="s">
        <v>107</v>
      </c>
      <c r="N361" s="702" t="s">
        <v>104</v>
      </c>
      <c r="O361" s="702" t="s">
        <v>105</v>
      </c>
      <c r="P361" s="702" t="s">
        <v>156</v>
      </c>
      <c r="Q361" s="702" t="s">
        <v>112</v>
      </c>
      <c r="R361" s="702" t="s">
        <v>113</v>
      </c>
      <c r="S361" s="704" t="s">
        <v>176</v>
      </c>
    </row>
    <row r="362" spans="1:19" hidden="1">
      <c r="A362" s="695">
        <v>43390</v>
      </c>
      <c r="B362" s="696">
        <v>43380</v>
      </c>
      <c r="C362" s="697" t="s">
        <v>106</v>
      </c>
      <c r="D362" s="697" t="s">
        <v>968</v>
      </c>
      <c r="E362" s="697" t="s">
        <v>173</v>
      </c>
      <c r="F362" s="697" t="s">
        <v>982</v>
      </c>
      <c r="G362" s="697" t="s">
        <v>970</v>
      </c>
      <c r="H362" s="698">
        <v>186.75</v>
      </c>
      <c r="I362" s="697" t="s">
        <v>175</v>
      </c>
      <c r="J362" s="697" t="s">
        <v>242</v>
      </c>
      <c r="K362" s="697" t="s">
        <v>243</v>
      </c>
      <c r="L362" s="697" t="s">
        <v>103</v>
      </c>
      <c r="M362" s="697" t="s">
        <v>107</v>
      </c>
      <c r="N362" s="697" t="s">
        <v>104</v>
      </c>
      <c r="O362" s="697" t="s">
        <v>105</v>
      </c>
      <c r="P362" s="697" t="s">
        <v>156</v>
      </c>
      <c r="Q362" s="697" t="s">
        <v>112</v>
      </c>
      <c r="R362" s="697" t="s">
        <v>113</v>
      </c>
      <c r="S362" s="699" t="s">
        <v>176</v>
      </c>
    </row>
    <row r="363" spans="1:19" hidden="1">
      <c r="A363" s="700">
        <v>43390</v>
      </c>
      <c r="B363" s="701">
        <v>43387</v>
      </c>
      <c r="C363" s="702" t="s">
        <v>106</v>
      </c>
      <c r="D363" s="702" t="s">
        <v>797</v>
      </c>
      <c r="E363" s="702" t="s">
        <v>173</v>
      </c>
      <c r="F363" s="702" t="s">
        <v>983</v>
      </c>
      <c r="G363" s="702" t="s">
        <v>798</v>
      </c>
      <c r="H363" s="703">
        <v>4.87</v>
      </c>
      <c r="I363" s="702" t="s">
        <v>175</v>
      </c>
      <c r="J363" s="702" t="s">
        <v>242</v>
      </c>
      <c r="K363" s="702" t="s">
        <v>243</v>
      </c>
      <c r="L363" s="702" t="s">
        <v>103</v>
      </c>
      <c r="M363" s="702" t="s">
        <v>107</v>
      </c>
      <c r="N363" s="702" t="s">
        <v>104</v>
      </c>
      <c r="O363" s="702" t="s">
        <v>105</v>
      </c>
      <c r="P363" s="702" t="s">
        <v>156</v>
      </c>
      <c r="Q363" s="702" t="s">
        <v>112</v>
      </c>
      <c r="R363" s="702" t="s">
        <v>113</v>
      </c>
      <c r="S363" s="704" t="s">
        <v>176</v>
      </c>
    </row>
    <row r="364" spans="1:19" hidden="1">
      <c r="A364" s="695">
        <v>43390</v>
      </c>
      <c r="B364" s="696">
        <v>43387</v>
      </c>
      <c r="C364" s="697" t="s">
        <v>106</v>
      </c>
      <c r="D364" s="697" t="s">
        <v>797</v>
      </c>
      <c r="E364" s="697" t="s">
        <v>173</v>
      </c>
      <c r="F364" s="697" t="s">
        <v>984</v>
      </c>
      <c r="G364" s="697" t="s">
        <v>798</v>
      </c>
      <c r="H364" s="698">
        <v>186.75</v>
      </c>
      <c r="I364" s="697" t="s">
        <v>175</v>
      </c>
      <c r="J364" s="697" t="s">
        <v>242</v>
      </c>
      <c r="K364" s="697" t="s">
        <v>243</v>
      </c>
      <c r="L364" s="697" t="s">
        <v>103</v>
      </c>
      <c r="M364" s="697" t="s">
        <v>107</v>
      </c>
      <c r="N364" s="697" t="s">
        <v>104</v>
      </c>
      <c r="O364" s="697" t="s">
        <v>105</v>
      </c>
      <c r="P364" s="697" t="s">
        <v>156</v>
      </c>
      <c r="Q364" s="697" t="s">
        <v>112</v>
      </c>
      <c r="R364" s="697" t="s">
        <v>113</v>
      </c>
      <c r="S364" s="699" t="s">
        <v>176</v>
      </c>
    </row>
    <row r="365" spans="1:19" hidden="1">
      <c r="A365" s="700">
        <v>43420</v>
      </c>
      <c r="B365" s="701">
        <v>43415</v>
      </c>
      <c r="C365" s="702" t="s">
        <v>106</v>
      </c>
      <c r="D365" s="702" t="s">
        <v>819</v>
      </c>
      <c r="E365" s="702" t="s">
        <v>173</v>
      </c>
      <c r="F365" s="702" t="s">
        <v>978</v>
      </c>
      <c r="G365" s="702" t="s">
        <v>821</v>
      </c>
      <c r="H365" s="703">
        <v>11.5</v>
      </c>
      <c r="I365" s="702" t="s">
        <v>175</v>
      </c>
      <c r="J365" s="702" t="s">
        <v>114</v>
      </c>
      <c r="K365" s="702" t="s">
        <v>102</v>
      </c>
      <c r="L365" s="702" t="s">
        <v>103</v>
      </c>
      <c r="M365" s="702" t="s">
        <v>107</v>
      </c>
      <c r="N365" s="702" t="s">
        <v>104</v>
      </c>
      <c r="O365" s="702" t="s">
        <v>105</v>
      </c>
      <c r="P365" s="702" t="s">
        <v>156</v>
      </c>
      <c r="Q365" s="702" t="s">
        <v>112</v>
      </c>
      <c r="R365" s="702" t="s">
        <v>113</v>
      </c>
      <c r="S365" s="704" t="s">
        <v>176</v>
      </c>
    </row>
    <row r="366" spans="1:19" hidden="1">
      <c r="A366" s="695">
        <v>43420</v>
      </c>
      <c r="B366" s="696">
        <v>43415</v>
      </c>
      <c r="C366" s="697" t="s">
        <v>106</v>
      </c>
      <c r="D366" s="697" t="s">
        <v>819</v>
      </c>
      <c r="E366" s="697" t="s">
        <v>173</v>
      </c>
      <c r="F366" s="697" t="s">
        <v>978</v>
      </c>
      <c r="G366" s="697" t="s">
        <v>821</v>
      </c>
      <c r="H366" s="698">
        <v>11.5</v>
      </c>
      <c r="I366" s="697" t="s">
        <v>175</v>
      </c>
      <c r="J366" s="697" t="s">
        <v>114</v>
      </c>
      <c r="K366" s="697" t="s">
        <v>102</v>
      </c>
      <c r="L366" s="697" t="s">
        <v>103</v>
      </c>
      <c r="M366" s="697" t="s">
        <v>107</v>
      </c>
      <c r="N366" s="697" t="s">
        <v>104</v>
      </c>
      <c r="O366" s="697" t="s">
        <v>105</v>
      </c>
      <c r="P366" s="697" t="s">
        <v>156</v>
      </c>
      <c r="Q366" s="697" t="s">
        <v>112</v>
      </c>
      <c r="R366" s="697" t="s">
        <v>113</v>
      </c>
      <c r="S366" s="699" t="s">
        <v>176</v>
      </c>
    </row>
    <row r="367" spans="1:19" hidden="1">
      <c r="A367" s="700">
        <v>43420</v>
      </c>
      <c r="B367" s="701">
        <v>43415</v>
      </c>
      <c r="C367" s="702" t="s">
        <v>106</v>
      </c>
      <c r="D367" s="702" t="s">
        <v>819</v>
      </c>
      <c r="E367" s="702" t="s">
        <v>173</v>
      </c>
      <c r="F367" s="702" t="s">
        <v>820</v>
      </c>
      <c r="G367" s="702" t="s">
        <v>821</v>
      </c>
      <c r="H367" s="703">
        <v>247.5</v>
      </c>
      <c r="I367" s="702" t="s">
        <v>175</v>
      </c>
      <c r="J367" s="702" t="s">
        <v>114</v>
      </c>
      <c r="K367" s="702" t="s">
        <v>102</v>
      </c>
      <c r="L367" s="702" t="s">
        <v>103</v>
      </c>
      <c r="M367" s="702" t="s">
        <v>107</v>
      </c>
      <c r="N367" s="702" t="s">
        <v>104</v>
      </c>
      <c r="O367" s="702" t="s">
        <v>105</v>
      </c>
      <c r="P367" s="702" t="s">
        <v>156</v>
      </c>
      <c r="Q367" s="702" t="s">
        <v>112</v>
      </c>
      <c r="R367" s="702" t="s">
        <v>113</v>
      </c>
      <c r="S367" s="704" t="s">
        <v>176</v>
      </c>
    </row>
    <row r="368" spans="1:19" hidden="1">
      <c r="A368" s="695">
        <v>43420</v>
      </c>
      <c r="B368" s="696">
        <v>43415</v>
      </c>
      <c r="C368" s="697" t="s">
        <v>106</v>
      </c>
      <c r="D368" s="697" t="s">
        <v>819</v>
      </c>
      <c r="E368" s="697" t="s">
        <v>173</v>
      </c>
      <c r="F368" s="697" t="s">
        <v>985</v>
      </c>
      <c r="G368" s="697" t="s">
        <v>821</v>
      </c>
      <c r="H368" s="698">
        <v>2181.4499999999998</v>
      </c>
      <c r="I368" s="697" t="s">
        <v>175</v>
      </c>
      <c r="J368" s="697" t="s">
        <v>114</v>
      </c>
      <c r="K368" s="697" t="s">
        <v>102</v>
      </c>
      <c r="L368" s="697" t="s">
        <v>103</v>
      </c>
      <c r="M368" s="697" t="s">
        <v>107</v>
      </c>
      <c r="N368" s="697" t="s">
        <v>104</v>
      </c>
      <c r="O368" s="697" t="s">
        <v>105</v>
      </c>
      <c r="P368" s="697" t="s">
        <v>156</v>
      </c>
      <c r="Q368" s="697" t="s">
        <v>112</v>
      </c>
      <c r="R368" s="697" t="s">
        <v>113</v>
      </c>
      <c r="S368" s="699" t="s">
        <v>176</v>
      </c>
    </row>
    <row r="369" spans="1:19" hidden="1">
      <c r="A369" s="700">
        <v>43453</v>
      </c>
      <c r="B369" s="701">
        <v>43015</v>
      </c>
      <c r="C369" s="702" t="s">
        <v>156</v>
      </c>
      <c r="D369" s="702" t="s">
        <v>917</v>
      </c>
      <c r="E369" s="702" t="s">
        <v>173</v>
      </c>
      <c r="F369" s="702" t="s">
        <v>986</v>
      </c>
      <c r="G369" s="702" t="s">
        <v>156</v>
      </c>
      <c r="H369" s="703">
        <v>-33</v>
      </c>
      <c r="I369" s="702" t="s">
        <v>175</v>
      </c>
      <c r="J369" s="702" t="s">
        <v>242</v>
      </c>
      <c r="K369" s="702" t="s">
        <v>243</v>
      </c>
      <c r="L369" s="702" t="s">
        <v>103</v>
      </c>
      <c r="M369" s="702" t="s">
        <v>111</v>
      </c>
      <c r="N369" s="702" t="s">
        <v>104</v>
      </c>
      <c r="O369" s="702" t="s">
        <v>105</v>
      </c>
      <c r="P369" s="702" t="s">
        <v>156</v>
      </c>
      <c r="Q369" s="702" t="s">
        <v>156</v>
      </c>
      <c r="R369" s="702" t="s">
        <v>156</v>
      </c>
      <c r="S369" s="704" t="s">
        <v>156</v>
      </c>
    </row>
    <row r="370" spans="1:19" hidden="1">
      <c r="A370" s="695">
        <v>43453</v>
      </c>
      <c r="B370" s="696">
        <v>43450</v>
      </c>
      <c r="C370" s="697" t="s">
        <v>106</v>
      </c>
      <c r="D370" s="697" t="s">
        <v>987</v>
      </c>
      <c r="E370" s="697" t="s">
        <v>173</v>
      </c>
      <c r="F370" s="697" t="s">
        <v>988</v>
      </c>
      <c r="G370" s="697" t="s">
        <v>989</v>
      </c>
      <c r="H370" s="698">
        <v>672.18</v>
      </c>
      <c r="I370" s="697" t="s">
        <v>175</v>
      </c>
      <c r="J370" s="697" t="s">
        <v>259</v>
      </c>
      <c r="K370" s="697" t="s">
        <v>102</v>
      </c>
      <c r="L370" s="697" t="s">
        <v>103</v>
      </c>
      <c r="M370" s="697" t="s">
        <v>107</v>
      </c>
      <c r="N370" s="697" t="s">
        <v>104</v>
      </c>
      <c r="O370" s="697" t="s">
        <v>105</v>
      </c>
      <c r="P370" s="697" t="s">
        <v>156</v>
      </c>
      <c r="Q370" s="697" t="s">
        <v>112</v>
      </c>
      <c r="R370" s="697" t="s">
        <v>113</v>
      </c>
      <c r="S370" s="699" t="s">
        <v>176</v>
      </c>
    </row>
    <row r="371" spans="1:19" hidden="1">
      <c r="A371" s="700">
        <v>43453</v>
      </c>
      <c r="B371" s="701">
        <v>43450</v>
      </c>
      <c r="C371" s="702" t="s">
        <v>106</v>
      </c>
      <c r="D371" s="702" t="s">
        <v>987</v>
      </c>
      <c r="E371" s="702" t="s">
        <v>173</v>
      </c>
      <c r="F371" s="702" t="s">
        <v>990</v>
      </c>
      <c r="G371" s="702" t="s">
        <v>989</v>
      </c>
      <c r="H371" s="703">
        <v>5854.2</v>
      </c>
      <c r="I371" s="702" t="s">
        <v>175</v>
      </c>
      <c r="J371" s="702" t="s">
        <v>259</v>
      </c>
      <c r="K371" s="702" t="s">
        <v>102</v>
      </c>
      <c r="L371" s="702" t="s">
        <v>103</v>
      </c>
      <c r="M371" s="702" t="s">
        <v>107</v>
      </c>
      <c r="N371" s="702" t="s">
        <v>104</v>
      </c>
      <c r="O371" s="702" t="s">
        <v>105</v>
      </c>
      <c r="P371" s="702" t="s">
        <v>156</v>
      </c>
      <c r="Q371" s="702" t="s">
        <v>112</v>
      </c>
      <c r="R371" s="702" t="s">
        <v>113</v>
      </c>
      <c r="S371" s="704" t="s">
        <v>176</v>
      </c>
    </row>
    <row r="372" spans="1:19" hidden="1">
      <c r="A372" s="695">
        <v>43453</v>
      </c>
      <c r="B372" s="696">
        <v>43450</v>
      </c>
      <c r="C372" s="697" t="s">
        <v>106</v>
      </c>
      <c r="D372" s="697" t="s">
        <v>987</v>
      </c>
      <c r="E372" s="697" t="s">
        <v>173</v>
      </c>
      <c r="F372" s="697" t="s">
        <v>991</v>
      </c>
      <c r="G372" s="697" t="s">
        <v>989</v>
      </c>
      <c r="H372" s="698">
        <v>6431.6</v>
      </c>
      <c r="I372" s="697" t="s">
        <v>175</v>
      </c>
      <c r="J372" s="697" t="s">
        <v>259</v>
      </c>
      <c r="K372" s="697" t="s">
        <v>102</v>
      </c>
      <c r="L372" s="697" t="s">
        <v>103</v>
      </c>
      <c r="M372" s="697" t="s">
        <v>107</v>
      </c>
      <c r="N372" s="697" t="s">
        <v>104</v>
      </c>
      <c r="O372" s="697" t="s">
        <v>105</v>
      </c>
      <c r="P372" s="697" t="s">
        <v>156</v>
      </c>
      <c r="Q372" s="697" t="s">
        <v>112</v>
      </c>
      <c r="R372" s="697" t="s">
        <v>113</v>
      </c>
      <c r="S372" s="699" t="s">
        <v>176</v>
      </c>
    </row>
    <row r="373" spans="1:19" hidden="1">
      <c r="A373" s="700">
        <v>43465</v>
      </c>
      <c r="B373" s="701">
        <v>43457</v>
      </c>
      <c r="C373" s="702" t="s">
        <v>106</v>
      </c>
      <c r="D373" s="702" t="s">
        <v>1534</v>
      </c>
      <c r="E373" s="702" t="s">
        <v>173</v>
      </c>
      <c r="F373" s="702" t="s">
        <v>1535</v>
      </c>
      <c r="G373" s="702" t="s">
        <v>1536</v>
      </c>
      <c r="H373" s="703">
        <v>2467.1999999999998</v>
      </c>
      <c r="I373" s="702" t="s">
        <v>175</v>
      </c>
      <c r="J373" s="702" t="s">
        <v>114</v>
      </c>
      <c r="K373" s="702" t="s">
        <v>102</v>
      </c>
      <c r="L373" s="702" t="s">
        <v>103</v>
      </c>
      <c r="M373" s="702" t="s">
        <v>107</v>
      </c>
      <c r="N373" s="702" t="s">
        <v>104</v>
      </c>
      <c r="O373" s="702" t="s">
        <v>105</v>
      </c>
      <c r="P373" s="702" t="s">
        <v>156</v>
      </c>
      <c r="Q373" s="702" t="s">
        <v>112</v>
      </c>
      <c r="R373" s="702" t="s">
        <v>113</v>
      </c>
      <c r="S373" s="704" t="s">
        <v>176</v>
      </c>
    </row>
    <row r="374" spans="1:19" hidden="1">
      <c r="A374" s="695">
        <v>43388</v>
      </c>
      <c r="B374" s="696">
        <v>43388</v>
      </c>
      <c r="C374" s="697" t="s">
        <v>106</v>
      </c>
      <c r="D374" s="697" t="s">
        <v>992</v>
      </c>
      <c r="E374" s="697" t="s">
        <v>993</v>
      </c>
      <c r="F374" s="697" t="s">
        <v>994</v>
      </c>
      <c r="G374" s="697" t="s">
        <v>995</v>
      </c>
      <c r="H374" s="698">
        <v>38.9</v>
      </c>
      <c r="I374" s="697" t="s">
        <v>175</v>
      </c>
      <c r="J374" s="697" t="s">
        <v>259</v>
      </c>
      <c r="K374" s="697" t="s">
        <v>102</v>
      </c>
      <c r="L374" s="697" t="s">
        <v>103</v>
      </c>
      <c r="M374" s="697" t="s">
        <v>107</v>
      </c>
      <c r="N374" s="697" t="s">
        <v>104</v>
      </c>
      <c r="O374" s="697" t="s">
        <v>105</v>
      </c>
      <c r="P374" s="697" t="s">
        <v>156</v>
      </c>
      <c r="Q374" s="697" t="s">
        <v>108</v>
      </c>
      <c r="R374" s="697" t="s">
        <v>90</v>
      </c>
      <c r="S374" s="699" t="s">
        <v>176</v>
      </c>
    </row>
    <row r="375" spans="1:19" hidden="1">
      <c r="A375" s="700">
        <v>43388</v>
      </c>
      <c r="B375" s="701">
        <v>43388</v>
      </c>
      <c r="C375" s="702" t="s">
        <v>106</v>
      </c>
      <c r="D375" s="702" t="s">
        <v>996</v>
      </c>
      <c r="E375" s="702" t="s">
        <v>993</v>
      </c>
      <c r="F375" s="702" t="s">
        <v>997</v>
      </c>
      <c r="G375" s="702" t="s">
        <v>998</v>
      </c>
      <c r="H375" s="703">
        <v>57.1</v>
      </c>
      <c r="I375" s="702" t="s">
        <v>175</v>
      </c>
      <c r="J375" s="702" t="s">
        <v>259</v>
      </c>
      <c r="K375" s="702" t="s">
        <v>102</v>
      </c>
      <c r="L375" s="702" t="s">
        <v>103</v>
      </c>
      <c r="M375" s="702" t="s">
        <v>107</v>
      </c>
      <c r="N375" s="702" t="s">
        <v>104</v>
      </c>
      <c r="O375" s="702" t="s">
        <v>105</v>
      </c>
      <c r="P375" s="702" t="s">
        <v>156</v>
      </c>
      <c r="Q375" s="702" t="s">
        <v>108</v>
      </c>
      <c r="R375" s="702" t="s">
        <v>90</v>
      </c>
      <c r="S375" s="704" t="s">
        <v>176</v>
      </c>
    </row>
    <row r="376" spans="1:19" hidden="1">
      <c r="A376" s="695">
        <v>43388</v>
      </c>
      <c r="B376" s="696">
        <v>43388</v>
      </c>
      <c r="C376" s="697" t="s">
        <v>106</v>
      </c>
      <c r="D376" s="697" t="s">
        <v>999</v>
      </c>
      <c r="E376" s="697" t="s">
        <v>993</v>
      </c>
      <c r="F376" s="697" t="s">
        <v>1000</v>
      </c>
      <c r="G376" s="697" t="s">
        <v>1001</v>
      </c>
      <c r="H376" s="698">
        <v>42.8</v>
      </c>
      <c r="I376" s="697" t="s">
        <v>175</v>
      </c>
      <c r="J376" s="697" t="s">
        <v>259</v>
      </c>
      <c r="K376" s="697" t="s">
        <v>102</v>
      </c>
      <c r="L376" s="697" t="s">
        <v>103</v>
      </c>
      <c r="M376" s="697" t="s">
        <v>107</v>
      </c>
      <c r="N376" s="697" t="s">
        <v>104</v>
      </c>
      <c r="O376" s="697" t="s">
        <v>105</v>
      </c>
      <c r="P376" s="697" t="s">
        <v>156</v>
      </c>
      <c r="Q376" s="697" t="s">
        <v>108</v>
      </c>
      <c r="R376" s="697" t="s">
        <v>90</v>
      </c>
      <c r="S376" s="699" t="s">
        <v>176</v>
      </c>
    </row>
    <row r="377" spans="1:19" hidden="1">
      <c r="A377" s="700">
        <v>43388</v>
      </c>
      <c r="B377" s="701">
        <v>43388</v>
      </c>
      <c r="C377" s="702" t="s">
        <v>106</v>
      </c>
      <c r="D377" s="702" t="s">
        <v>999</v>
      </c>
      <c r="E377" s="702" t="s">
        <v>993</v>
      </c>
      <c r="F377" s="702" t="s">
        <v>1002</v>
      </c>
      <c r="G377" s="702" t="s">
        <v>1001</v>
      </c>
      <c r="H377" s="703">
        <v>42.57</v>
      </c>
      <c r="I377" s="702" t="s">
        <v>175</v>
      </c>
      <c r="J377" s="702" t="s">
        <v>259</v>
      </c>
      <c r="K377" s="702" t="s">
        <v>102</v>
      </c>
      <c r="L377" s="702" t="s">
        <v>103</v>
      </c>
      <c r="M377" s="702" t="s">
        <v>107</v>
      </c>
      <c r="N377" s="702" t="s">
        <v>104</v>
      </c>
      <c r="O377" s="702" t="s">
        <v>105</v>
      </c>
      <c r="P377" s="702" t="s">
        <v>156</v>
      </c>
      <c r="Q377" s="702" t="s">
        <v>108</v>
      </c>
      <c r="R377" s="702" t="s">
        <v>90</v>
      </c>
      <c r="S377" s="704" t="s">
        <v>176</v>
      </c>
    </row>
    <row r="378" spans="1:19" hidden="1">
      <c r="A378" s="695">
        <v>43404</v>
      </c>
      <c r="B378" s="696">
        <v>43404</v>
      </c>
      <c r="C378" s="697" t="s">
        <v>156</v>
      </c>
      <c r="D378" s="697" t="s">
        <v>852</v>
      </c>
      <c r="E378" s="697" t="s">
        <v>993</v>
      </c>
      <c r="F378" s="697" t="s">
        <v>1003</v>
      </c>
      <c r="G378" s="697" t="s">
        <v>156</v>
      </c>
      <c r="H378" s="698">
        <v>-42.8</v>
      </c>
      <c r="I378" s="697" t="s">
        <v>175</v>
      </c>
      <c r="J378" s="697" t="s">
        <v>259</v>
      </c>
      <c r="K378" s="697" t="s">
        <v>102</v>
      </c>
      <c r="L378" s="697" t="s">
        <v>103</v>
      </c>
      <c r="M378" s="697" t="s">
        <v>111</v>
      </c>
      <c r="N378" s="697" t="s">
        <v>104</v>
      </c>
      <c r="O378" s="697" t="s">
        <v>105</v>
      </c>
      <c r="P378" s="697" t="s">
        <v>156</v>
      </c>
      <c r="Q378" s="697" t="s">
        <v>156</v>
      </c>
      <c r="R378" s="697" t="s">
        <v>156</v>
      </c>
      <c r="S378" s="699" t="s">
        <v>156</v>
      </c>
    </row>
    <row r="379" spans="1:19" hidden="1">
      <c r="A379" s="700">
        <v>43404</v>
      </c>
      <c r="B379" s="701">
        <v>43404</v>
      </c>
      <c r="C379" s="702" t="s">
        <v>156</v>
      </c>
      <c r="D379" s="702" t="s">
        <v>852</v>
      </c>
      <c r="E379" s="702" t="s">
        <v>993</v>
      </c>
      <c r="F379" s="702" t="s">
        <v>1004</v>
      </c>
      <c r="G379" s="702" t="s">
        <v>156</v>
      </c>
      <c r="H379" s="703">
        <v>-57.1</v>
      </c>
      <c r="I379" s="702" t="s">
        <v>175</v>
      </c>
      <c r="J379" s="702" t="s">
        <v>259</v>
      </c>
      <c r="K379" s="702" t="s">
        <v>102</v>
      </c>
      <c r="L379" s="702" t="s">
        <v>103</v>
      </c>
      <c r="M379" s="702" t="s">
        <v>111</v>
      </c>
      <c r="N379" s="702" t="s">
        <v>104</v>
      </c>
      <c r="O379" s="702" t="s">
        <v>105</v>
      </c>
      <c r="P379" s="702" t="s">
        <v>156</v>
      </c>
      <c r="Q379" s="702" t="s">
        <v>156</v>
      </c>
      <c r="R379" s="702" t="s">
        <v>156</v>
      </c>
      <c r="S379" s="704" t="s">
        <v>156</v>
      </c>
    </row>
    <row r="380" spans="1:19" hidden="1">
      <c r="A380" s="695">
        <v>43426</v>
      </c>
      <c r="B380" s="696">
        <v>43426</v>
      </c>
      <c r="C380" s="697" t="s">
        <v>156</v>
      </c>
      <c r="D380" s="697" t="s">
        <v>1005</v>
      </c>
      <c r="E380" s="697" t="s">
        <v>993</v>
      </c>
      <c r="F380" s="697" t="s">
        <v>1006</v>
      </c>
      <c r="G380" s="697" t="s">
        <v>156</v>
      </c>
      <c r="H380" s="698">
        <v>5.2</v>
      </c>
      <c r="I380" s="697" t="s">
        <v>175</v>
      </c>
      <c r="J380" s="697" t="s">
        <v>242</v>
      </c>
      <c r="K380" s="697" t="s">
        <v>243</v>
      </c>
      <c r="L380" s="697" t="s">
        <v>103</v>
      </c>
      <c r="M380" s="697" t="s">
        <v>111</v>
      </c>
      <c r="N380" s="697" t="s">
        <v>104</v>
      </c>
      <c r="O380" s="697" t="s">
        <v>105</v>
      </c>
      <c r="P380" s="697" t="s">
        <v>156</v>
      </c>
      <c r="Q380" s="697" t="s">
        <v>156</v>
      </c>
      <c r="R380" s="697" t="s">
        <v>156</v>
      </c>
      <c r="S380" s="699" t="s">
        <v>156</v>
      </c>
    </row>
    <row r="381" spans="1:19" hidden="1">
      <c r="A381" s="700">
        <v>43426</v>
      </c>
      <c r="B381" s="701">
        <v>43426</v>
      </c>
      <c r="C381" s="702" t="s">
        <v>156</v>
      </c>
      <c r="D381" s="702" t="s">
        <v>1007</v>
      </c>
      <c r="E381" s="702" t="s">
        <v>993</v>
      </c>
      <c r="F381" s="702" t="s">
        <v>1008</v>
      </c>
      <c r="G381" s="702" t="s">
        <v>156</v>
      </c>
      <c r="H381" s="703">
        <v>17.3</v>
      </c>
      <c r="I381" s="702" t="s">
        <v>175</v>
      </c>
      <c r="J381" s="702" t="s">
        <v>242</v>
      </c>
      <c r="K381" s="702" t="s">
        <v>243</v>
      </c>
      <c r="L381" s="702" t="s">
        <v>103</v>
      </c>
      <c r="M381" s="702" t="s">
        <v>111</v>
      </c>
      <c r="N381" s="702" t="s">
        <v>104</v>
      </c>
      <c r="O381" s="702" t="s">
        <v>105</v>
      </c>
      <c r="P381" s="702" t="s">
        <v>156</v>
      </c>
      <c r="Q381" s="702" t="s">
        <v>156</v>
      </c>
      <c r="R381" s="702" t="s">
        <v>156</v>
      </c>
      <c r="S381" s="704" t="s">
        <v>156</v>
      </c>
    </row>
    <row r="382" spans="1:19" hidden="1">
      <c r="A382" s="695">
        <v>43434</v>
      </c>
      <c r="B382" s="696">
        <v>43434</v>
      </c>
      <c r="C382" s="697" t="s">
        <v>156</v>
      </c>
      <c r="D382" s="697" t="s">
        <v>697</v>
      </c>
      <c r="E382" s="697" t="s">
        <v>993</v>
      </c>
      <c r="F382" s="697" t="s">
        <v>1009</v>
      </c>
      <c r="G382" s="697" t="s">
        <v>699</v>
      </c>
      <c r="H382" s="698">
        <v>14.15</v>
      </c>
      <c r="I382" s="697" t="s">
        <v>175</v>
      </c>
      <c r="J382" s="697" t="s">
        <v>242</v>
      </c>
      <c r="K382" s="697" t="s">
        <v>243</v>
      </c>
      <c r="L382" s="697" t="s">
        <v>103</v>
      </c>
      <c r="M382" s="697" t="s">
        <v>111</v>
      </c>
      <c r="N382" s="697" t="s">
        <v>104</v>
      </c>
      <c r="O382" s="697" t="s">
        <v>105</v>
      </c>
      <c r="P382" s="697" t="s">
        <v>156</v>
      </c>
      <c r="Q382" s="697" t="s">
        <v>156</v>
      </c>
      <c r="R382" s="697" t="s">
        <v>156</v>
      </c>
      <c r="S382" s="699" t="s">
        <v>156</v>
      </c>
    </row>
    <row r="383" spans="1:19" hidden="1">
      <c r="A383" s="700">
        <v>43434</v>
      </c>
      <c r="B383" s="701">
        <v>43434</v>
      </c>
      <c r="C383" s="702" t="s">
        <v>156</v>
      </c>
      <c r="D383" s="702" t="s">
        <v>697</v>
      </c>
      <c r="E383" s="702" t="s">
        <v>993</v>
      </c>
      <c r="F383" s="702" t="s">
        <v>1010</v>
      </c>
      <c r="G383" s="702" t="s">
        <v>699</v>
      </c>
      <c r="H383" s="703">
        <v>15.86</v>
      </c>
      <c r="I383" s="702" t="s">
        <v>175</v>
      </c>
      <c r="J383" s="702" t="s">
        <v>242</v>
      </c>
      <c r="K383" s="702" t="s">
        <v>243</v>
      </c>
      <c r="L383" s="702" t="s">
        <v>103</v>
      </c>
      <c r="M383" s="702" t="s">
        <v>111</v>
      </c>
      <c r="N383" s="702" t="s">
        <v>104</v>
      </c>
      <c r="O383" s="702" t="s">
        <v>105</v>
      </c>
      <c r="P383" s="702" t="s">
        <v>156</v>
      </c>
      <c r="Q383" s="702" t="s">
        <v>156</v>
      </c>
      <c r="R383" s="702" t="s">
        <v>156</v>
      </c>
      <c r="S383" s="704" t="s">
        <v>156</v>
      </c>
    </row>
    <row r="384" spans="1:19" hidden="1">
      <c r="A384" s="695">
        <v>43435</v>
      </c>
      <c r="B384" s="696">
        <v>43435</v>
      </c>
      <c r="C384" s="697" t="s">
        <v>156</v>
      </c>
      <c r="D384" s="697" t="s">
        <v>700</v>
      </c>
      <c r="E384" s="697" t="s">
        <v>993</v>
      </c>
      <c r="F384" s="697" t="s">
        <v>1009</v>
      </c>
      <c r="G384" s="697" t="s">
        <v>699</v>
      </c>
      <c r="H384" s="698">
        <v>-14.15</v>
      </c>
      <c r="I384" s="697" t="s">
        <v>175</v>
      </c>
      <c r="J384" s="697" t="s">
        <v>242</v>
      </c>
      <c r="K384" s="697" t="s">
        <v>243</v>
      </c>
      <c r="L384" s="697" t="s">
        <v>103</v>
      </c>
      <c r="M384" s="697" t="s">
        <v>111</v>
      </c>
      <c r="N384" s="697" t="s">
        <v>104</v>
      </c>
      <c r="O384" s="697" t="s">
        <v>105</v>
      </c>
      <c r="P384" s="697" t="s">
        <v>156</v>
      </c>
      <c r="Q384" s="697" t="s">
        <v>156</v>
      </c>
      <c r="R384" s="697" t="s">
        <v>156</v>
      </c>
      <c r="S384" s="699" t="s">
        <v>156</v>
      </c>
    </row>
    <row r="385" spans="1:19" hidden="1">
      <c r="A385" s="700">
        <v>43435</v>
      </c>
      <c r="B385" s="701">
        <v>43435</v>
      </c>
      <c r="C385" s="702" t="s">
        <v>156</v>
      </c>
      <c r="D385" s="702" t="s">
        <v>700</v>
      </c>
      <c r="E385" s="702" t="s">
        <v>993</v>
      </c>
      <c r="F385" s="702" t="s">
        <v>1010</v>
      </c>
      <c r="G385" s="702" t="s">
        <v>699</v>
      </c>
      <c r="H385" s="703">
        <v>-15.86</v>
      </c>
      <c r="I385" s="702" t="s">
        <v>175</v>
      </c>
      <c r="J385" s="702" t="s">
        <v>242</v>
      </c>
      <c r="K385" s="702" t="s">
        <v>243</v>
      </c>
      <c r="L385" s="702" t="s">
        <v>103</v>
      </c>
      <c r="M385" s="702" t="s">
        <v>111</v>
      </c>
      <c r="N385" s="702" t="s">
        <v>104</v>
      </c>
      <c r="O385" s="702" t="s">
        <v>105</v>
      </c>
      <c r="P385" s="702" t="s">
        <v>156</v>
      </c>
      <c r="Q385" s="702" t="s">
        <v>156</v>
      </c>
      <c r="R385" s="702" t="s">
        <v>156</v>
      </c>
      <c r="S385" s="704" t="s">
        <v>156</v>
      </c>
    </row>
    <row r="386" spans="1:19" hidden="1">
      <c r="A386" s="695">
        <v>43441</v>
      </c>
      <c r="B386" s="696">
        <v>43441</v>
      </c>
      <c r="C386" s="697" t="s">
        <v>106</v>
      </c>
      <c r="D386" s="697" t="s">
        <v>1011</v>
      </c>
      <c r="E386" s="697" t="s">
        <v>993</v>
      </c>
      <c r="F386" s="697" t="s">
        <v>1012</v>
      </c>
      <c r="G386" s="697" t="s">
        <v>1013</v>
      </c>
      <c r="H386" s="698">
        <v>15.86</v>
      </c>
      <c r="I386" s="697" t="s">
        <v>175</v>
      </c>
      <c r="J386" s="697" t="s">
        <v>242</v>
      </c>
      <c r="K386" s="697" t="s">
        <v>243</v>
      </c>
      <c r="L386" s="697" t="s">
        <v>103</v>
      </c>
      <c r="M386" s="697" t="s">
        <v>107</v>
      </c>
      <c r="N386" s="697" t="s">
        <v>104</v>
      </c>
      <c r="O386" s="697" t="s">
        <v>105</v>
      </c>
      <c r="P386" s="697" t="s">
        <v>156</v>
      </c>
      <c r="Q386" s="697" t="s">
        <v>108</v>
      </c>
      <c r="R386" s="697" t="s">
        <v>90</v>
      </c>
      <c r="S386" s="699" t="s">
        <v>176</v>
      </c>
    </row>
    <row r="387" spans="1:19" hidden="1">
      <c r="A387" s="700">
        <v>43441</v>
      </c>
      <c r="B387" s="701">
        <v>43441</v>
      </c>
      <c r="C387" s="702" t="s">
        <v>106</v>
      </c>
      <c r="D387" s="702" t="s">
        <v>1011</v>
      </c>
      <c r="E387" s="702" t="s">
        <v>993</v>
      </c>
      <c r="F387" s="702" t="s">
        <v>1014</v>
      </c>
      <c r="G387" s="702" t="s">
        <v>1013</v>
      </c>
      <c r="H387" s="703">
        <v>14.15</v>
      </c>
      <c r="I387" s="702" t="s">
        <v>175</v>
      </c>
      <c r="J387" s="702" t="s">
        <v>242</v>
      </c>
      <c r="K387" s="702" t="s">
        <v>243</v>
      </c>
      <c r="L387" s="702" t="s">
        <v>103</v>
      </c>
      <c r="M387" s="702" t="s">
        <v>107</v>
      </c>
      <c r="N387" s="702" t="s">
        <v>104</v>
      </c>
      <c r="O387" s="702" t="s">
        <v>105</v>
      </c>
      <c r="P387" s="702" t="s">
        <v>156</v>
      </c>
      <c r="Q387" s="702" t="s">
        <v>108</v>
      </c>
      <c r="R387" s="702" t="s">
        <v>90</v>
      </c>
      <c r="S387" s="704" t="s">
        <v>176</v>
      </c>
    </row>
    <row r="388" spans="1:19" hidden="1">
      <c r="A388" s="695">
        <v>43362</v>
      </c>
      <c r="B388" s="696">
        <v>43332</v>
      </c>
      <c r="C388" s="697" t="s">
        <v>156</v>
      </c>
      <c r="D388" s="697" t="s">
        <v>211</v>
      </c>
      <c r="E388" s="697" t="s">
        <v>212</v>
      </c>
      <c r="F388" s="697" t="s">
        <v>213</v>
      </c>
      <c r="G388" s="697" t="s">
        <v>156</v>
      </c>
      <c r="H388" s="698">
        <v>35.44</v>
      </c>
      <c r="I388" s="697" t="s">
        <v>175</v>
      </c>
      <c r="J388" s="697" t="s">
        <v>114</v>
      </c>
      <c r="K388" s="697" t="s">
        <v>102</v>
      </c>
      <c r="L388" s="697" t="s">
        <v>103</v>
      </c>
      <c r="M388" s="697" t="s">
        <v>111</v>
      </c>
      <c r="N388" s="697" t="s">
        <v>104</v>
      </c>
      <c r="O388" s="697" t="s">
        <v>105</v>
      </c>
      <c r="P388" s="697" t="s">
        <v>156</v>
      </c>
      <c r="Q388" s="697" t="s">
        <v>156</v>
      </c>
      <c r="R388" s="697" t="s">
        <v>156</v>
      </c>
      <c r="S388" s="699" t="s">
        <v>156</v>
      </c>
    </row>
    <row r="389" spans="1:19" hidden="1">
      <c r="A389" s="700">
        <v>43362</v>
      </c>
      <c r="B389" s="701">
        <v>43362</v>
      </c>
      <c r="C389" s="702" t="s">
        <v>156</v>
      </c>
      <c r="D389" s="702" t="s">
        <v>211</v>
      </c>
      <c r="E389" s="702" t="s">
        <v>212</v>
      </c>
      <c r="F389" s="702" t="s">
        <v>214</v>
      </c>
      <c r="G389" s="702" t="s">
        <v>156</v>
      </c>
      <c r="H389" s="703">
        <v>33.11</v>
      </c>
      <c r="I389" s="702" t="s">
        <v>175</v>
      </c>
      <c r="J389" s="702" t="s">
        <v>114</v>
      </c>
      <c r="K389" s="702" t="s">
        <v>102</v>
      </c>
      <c r="L389" s="702" t="s">
        <v>103</v>
      </c>
      <c r="M389" s="702" t="s">
        <v>111</v>
      </c>
      <c r="N389" s="702" t="s">
        <v>104</v>
      </c>
      <c r="O389" s="702" t="s">
        <v>105</v>
      </c>
      <c r="P389" s="702" t="s">
        <v>156</v>
      </c>
      <c r="Q389" s="702" t="s">
        <v>156</v>
      </c>
      <c r="R389" s="702" t="s">
        <v>156</v>
      </c>
      <c r="S389" s="704" t="s">
        <v>156</v>
      </c>
    </row>
    <row r="390" spans="1:19" hidden="1">
      <c r="A390" s="695">
        <v>43362</v>
      </c>
      <c r="B390" s="696">
        <v>43362</v>
      </c>
      <c r="C390" s="697" t="s">
        <v>156</v>
      </c>
      <c r="D390" s="697" t="s">
        <v>211</v>
      </c>
      <c r="E390" s="697" t="s">
        <v>212</v>
      </c>
      <c r="F390" s="697" t="s">
        <v>215</v>
      </c>
      <c r="G390" s="697" t="s">
        <v>156</v>
      </c>
      <c r="H390" s="698">
        <v>33.11</v>
      </c>
      <c r="I390" s="697" t="s">
        <v>175</v>
      </c>
      <c r="J390" s="697" t="s">
        <v>114</v>
      </c>
      <c r="K390" s="697" t="s">
        <v>102</v>
      </c>
      <c r="L390" s="697" t="s">
        <v>103</v>
      </c>
      <c r="M390" s="697" t="s">
        <v>111</v>
      </c>
      <c r="N390" s="697" t="s">
        <v>104</v>
      </c>
      <c r="O390" s="697" t="s">
        <v>105</v>
      </c>
      <c r="P390" s="697" t="s">
        <v>156</v>
      </c>
      <c r="Q390" s="697" t="s">
        <v>156</v>
      </c>
      <c r="R390" s="697" t="s">
        <v>156</v>
      </c>
      <c r="S390" s="699" t="s">
        <v>156</v>
      </c>
    </row>
    <row r="391" spans="1:19" hidden="1">
      <c r="A391" s="700">
        <v>43368</v>
      </c>
      <c r="B391" s="701">
        <v>43368</v>
      </c>
      <c r="C391" s="702" t="s">
        <v>106</v>
      </c>
      <c r="D391" s="702" t="s">
        <v>457</v>
      </c>
      <c r="E391" s="702" t="s">
        <v>212</v>
      </c>
      <c r="F391" s="702" t="s">
        <v>458</v>
      </c>
      <c r="G391" s="702" t="s">
        <v>459</v>
      </c>
      <c r="H391" s="703">
        <v>164.63</v>
      </c>
      <c r="I391" s="702" t="s">
        <v>175</v>
      </c>
      <c r="J391" s="702" t="s">
        <v>114</v>
      </c>
      <c r="K391" s="702" t="s">
        <v>102</v>
      </c>
      <c r="L391" s="702" t="s">
        <v>103</v>
      </c>
      <c r="M391" s="702" t="s">
        <v>107</v>
      </c>
      <c r="N391" s="702" t="s">
        <v>104</v>
      </c>
      <c r="O391" s="702" t="s">
        <v>105</v>
      </c>
      <c r="P391" s="702" t="s">
        <v>156</v>
      </c>
      <c r="Q391" s="702" t="s">
        <v>108</v>
      </c>
      <c r="R391" s="702" t="s">
        <v>90</v>
      </c>
      <c r="S391" s="704" t="s">
        <v>176</v>
      </c>
    </row>
    <row r="392" spans="1:19" hidden="1">
      <c r="A392" s="695">
        <v>43368</v>
      </c>
      <c r="B392" s="696">
        <v>43368</v>
      </c>
      <c r="C392" s="697" t="s">
        <v>106</v>
      </c>
      <c r="D392" s="697" t="s">
        <v>460</v>
      </c>
      <c r="E392" s="697" t="s">
        <v>212</v>
      </c>
      <c r="F392" s="697" t="s">
        <v>463</v>
      </c>
      <c r="G392" s="697" t="s">
        <v>462</v>
      </c>
      <c r="H392" s="698">
        <v>62.06</v>
      </c>
      <c r="I392" s="697" t="s">
        <v>175</v>
      </c>
      <c r="J392" s="697" t="s">
        <v>114</v>
      </c>
      <c r="K392" s="697" t="s">
        <v>102</v>
      </c>
      <c r="L392" s="697" t="s">
        <v>103</v>
      </c>
      <c r="M392" s="697" t="s">
        <v>107</v>
      </c>
      <c r="N392" s="697" t="s">
        <v>104</v>
      </c>
      <c r="O392" s="697" t="s">
        <v>105</v>
      </c>
      <c r="P392" s="697" t="s">
        <v>156</v>
      </c>
      <c r="Q392" s="697" t="s">
        <v>108</v>
      </c>
      <c r="R392" s="697" t="s">
        <v>90</v>
      </c>
      <c r="S392" s="699" t="s">
        <v>176</v>
      </c>
    </row>
    <row r="393" spans="1:19" hidden="1">
      <c r="A393" s="700">
        <v>43368</v>
      </c>
      <c r="B393" s="701">
        <v>43368</v>
      </c>
      <c r="C393" s="702" t="s">
        <v>106</v>
      </c>
      <c r="D393" s="702" t="s">
        <v>460</v>
      </c>
      <c r="E393" s="702" t="s">
        <v>212</v>
      </c>
      <c r="F393" s="702" t="s">
        <v>464</v>
      </c>
      <c r="G393" s="702" t="s">
        <v>462</v>
      </c>
      <c r="H393" s="703">
        <v>1277.47</v>
      </c>
      <c r="I393" s="702" t="s">
        <v>175</v>
      </c>
      <c r="J393" s="702" t="s">
        <v>114</v>
      </c>
      <c r="K393" s="702" t="s">
        <v>102</v>
      </c>
      <c r="L393" s="702" t="s">
        <v>103</v>
      </c>
      <c r="M393" s="702" t="s">
        <v>107</v>
      </c>
      <c r="N393" s="702" t="s">
        <v>104</v>
      </c>
      <c r="O393" s="702" t="s">
        <v>105</v>
      </c>
      <c r="P393" s="702" t="s">
        <v>156</v>
      </c>
      <c r="Q393" s="702" t="s">
        <v>108</v>
      </c>
      <c r="R393" s="702" t="s">
        <v>90</v>
      </c>
      <c r="S393" s="704" t="s">
        <v>176</v>
      </c>
    </row>
    <row r="394" spans="1:19" hidden="1">
      <c r="A394" s="695">
        <v>43371</v>
      </c>
      <c r="B394" s="696">
        <v>43366</v>
      </c>
      <c r="C394" s="697" t="s">
        <v>106</v>
      </c>
      <c r="D394" s="697" t="s">
        <v>482</v>
      </c>
      <c r="E394" s="697" t="s">
        <v>212</v>
      </c>
      <c r="F394" s="697" t="s">
        <v>485</v>
      </c>
      <c r="G394" s="697" t="s">
        <v>484</v>
      </c>
      <c r="H394" s="698">
        <v>30</v>
      </c>
      <c r="I394" s="697" t="s">
        <v>175</v>
      </c>
      <c r="J394" s="697" t="s">
        <v>114</v>
      </c>
      <c r="K394" s="697" t="s">
        <v>102</v>
      </c>
      <c r="L394" s="697" t="s">
        <v>103</v>
      </c>
      <c r="M394" s="697" t="s">
        <v>107</v>
      </c>
      <c r="N394" s="697" t="s">
        <v>104</v>
      </c>
      <c r="O394" s="697" t="s">
        <v>105</v>
      </c>
      <c r="P394" s="697" t="s">
        <v>156</v>
      </c>
      <c r="Q394" s="697" t="s">
        <v>112</v>
      </c>
      <c r="R394" s="697" t="s">
        <v>113</v>
      </c>
      <c r="S394" s="699" t="s">
        <v>176</v>
      </c>
    </row>
    <row r="395" spans="1:19" hidden="1">
      <c r="A395" s="700">
        <v>43399</v>
      </c>
      <c r="B395" s="701">
        <v>43399</v>
      </c>
      <c r="C395" s="702" t="s">
        <v>106</v>
      </c>
      <c r="D395" s="702" t="s">
        <v>1015</v>
      </c>
      <c r="E395" s="702" t="s">
        <v>212</v>
      </c>
      <c r="F395" s="702" t="s">
        <v>1016</v>
      </c>
      <c r="G395" s="702" t="s">
        <v>1017</v>
      </c>
      <c r="H395" s="703">
        <v>4328.07</v>
      </c>
      <c r="I395" s="702" t="s">
        <v>175</v>
      </c>
      <c r="J395" s="702" t="s">
        <v>259</v>
      </c>
      <c r="K395" s="702" t="s">
        <v>102</v>
      </c>
      <c r="L395" s="702" t="s">
        <v>103</v>
      </c>
      <c r="M395" s="702" t="s">
        <v>107</v>
      </c>
      <c r="N395" s="702" t="s">
        <v>104</v>
      </c>
      <c r="O395" s="702" t="s">
        <v>105</v>
      </c>
      <c r="P395" s="702" t="s">
        <v>156</v>
      </c>
      <c r="Q395" s="702" t="s">
        <v>108</v>
      </c>
      <c r="R395" s="702" t="s">
        <v>90</v>
      </c>
      <c r="S395" s="704" t="s">
        <v>176</v>
      </c>
    </row>
    <row r="396" spans="1:19" hidden="1">
      <c r="A396" s="695">
        <v>43399</v>
      </c>
      <c r="B396" s="696">
        <v>43399</v>
      </c>
      <c r="C396" s="697" t="s">
        <v>106</v>
      </c>
      <c r="D396" s="697" t="s">
        <v>1018</v>
      </c>
      <c r="E396" s="697" t="s">
        <v>212</v>
      </c>
      <c r="F396" s="697" t="s">
        <v>1019</v>
      </c>
      <c r="G396" s="697" t="s">
        <v>1020</v>
      </c>
      <c r="H396" s="698">
        <v>4328.07</v>
      </c>
      <c r="I396" s="697" t="s">
        <v>175</v>
      </c>
      <c r="J396" s="697" t="s">
        <v>259</v>
      </c>
      <c r="K396" s="697" t="s">
        <v>102</v>
      </c>
      <c r="L396" s="697" t="s">
        <v>103</v>
      </c>
      <c r="M396" s="697" t="s">
        <v>107</v>
      </c>
      <c r="N396" s="697" t="s">
        <v>104</v>
      </c>
      <c r="O396" s="697" t="s">
        <v>105</v>
      </c>
      <c r="P396" s="697" t="s">
        <v>156</v>
      </c>
      <c r="Q396" s="697" t="s">
        <v>108</v>
      </c>
      <c r="R396" s="697" t="s">
        <v>90</v>
      </c>
      <c r="S396" s="699" t="s">
        <v>176</v>
      </c>
    </row>
    <row r="397" spans="1:19" hidden="1">
      <c r="A397" s="700">
        <v>43420</v>
      </c>
      <c r="B397" s="701">
        <v>43412</v>
      </c>
      <c r="C397" s="702" t="s">
        <v>156</v>
      </c>
      <c r="D397" s="702" t="s">
        <v>857</v>
      </c>
      <c r="E397" s="702" t="s">
        <v>212</v>
      </c>
      <c r="F397" s="702" t="s">
        <v>1021</v>
      </c>
      <c r="G397" s="702" t="s">
        <v>156</v>
      </c>
      <c r="H397" s="703">
        <v>325.33999999999997</v>
      </c>
      <c r="I397" s="702" t="s">
        <v>175</v>
      </c>
      <c r="J397" s="702" t="s">
        <v>242</v>
      </c>
      <c r="K397" s="702" t="s">
        <v>243</v>
      </c>
      <c r="L397" s="702" t="s">
        <v>103</v>
      </c>
      <c r="M397" s="702" t="s">
        <v>111</v>
      </c>
      <c r="N397" s="702" t="s">
        <v>104</v>
      </c>
      <c r="O397" s="702" t="s">
        <v>105</v>
      </c>
      <c r="P397" s="702" t="s">
        <v>156</v>
      </c>
      <c r="Q397" s="702" t="s">
        <v>156</v>
      </c>
      <c r="R397" s="702" t="s">
        <v>156</v>
      </c>
      <c r="S397" s="704" t="s">
        <v>156</v>
      </c>
    </row>
    <row r="398" spans="1:19" hidden="1">
      <c r="A398" s="695">
        <v>43426</v>
      </c>
      <c r="B398" s="696">
        <v>43426</v>
      </c>
      <c r="C398" s="697" t="s">
        <v>156</v>
      </c>
      <c r="D398" s="697" t="s">
        <v>1022</v>
      </c>
      <c r="E398" s="697" t="s">
        <v>212</v>
      </c>
      <c r="F398" s="697" t="s">
        <v>1023</v>
      </c>
      <c r="G398" s="697" t="s">
        <v>156</v>
      </c>
      <c r="H398" s="698">
        <v>538.02</v>
      </c>
      <c r="I398" s="697" t="s">
        <v>175</v>
      </c>
      <c r="J398" s="697" t="s">
        <v>242</v>
      </c>
      <c r="K398" s="697" t="s">
        <v>243</v>
      </c>
      <c r="L398" s="697" t="s">
        <v>103</v>
      </c>
      <c r="M398" s="697" t="s">
        <v>111</v>
      </c>
      <c r="N398" s="697" t="s">
        <v>104</v>
      </c>
      <c r="O398" s="697" t="s">
        <v>105</v>
      </c>
      <c r="P398" s="697" t="s">
        <v>156</v>
      </c>
      <c r="Q398" s="697" t="s">
        <v>156</v>
      </c>
      <c r="R398" s="697" t="s">
        <v>156</v>
      </c>
      <c r="S398" s="699" t="s">
        <v>156</v>
      </c>
    </row>
    <row r="399" spans="1:19" hidden="1">
      <c r="A399" s="700">
        <v>43426</v>
      </c>
      <c r="B399" s="701">
        <v>43426</v>
      </c>
      <c r="C399" s="702" t="s">
        <v>156</v>
      </c>
      <c r="D399" s="702" t="s">
        <v>1022</v>
      </c>
      <c r="E399" s="702" t="s">
        <v>212</v>
      </c>
      <c r="F399" s="702" t="s">
        <v>1024</v>
      </c>
      <c r="G399" s="702" t="s">
        <v>156</v>
      </c>
      <c r="H399" s="703">
        <v>20.97</v>
      </c>
      <c r="I399" s="702" t="s">
        <v>175</v>
      </c>
      <c r="J399" s="702" t="s">
        <v>242</v>
      </c>
      <c r="K399" s="702" t="s">
        <v>243</v>
      </c>
      <c r="L399" s="702" t="s">
        <v>103</v>
      </c>
      <c r="M399" s="702" t="s">
        <v>111</v>
      </c>
      <c r="N399" s="702" t="s">
        <v>104</v>
      </c>
      <c r="O399" s="702" t="s">
        <v>105</v>
      </c>
      <c r="P399" s="702" t="s">
        <v>156</v>
      </c>
      <c r="Q399" s="702" t="s">
        <v>156</v>
      </c>
      <c r="R399" s="702" t="s">
        <v>156</v>
      </c>
      <c r="S399" s="704" t="s">
        <v>156</v>
      </c>
    </row>
    <row r="400" spans="1:19" hidden="1">
      <c r="A400" s="695">
        <v>43426</v>
      </c>
      <c r="B400" s="696">
        <v>43426</v>
      </c>
      <c r="C400" s="697" t="s">
        <v>156</v>
      </c>
      <c r="D400" s="697" t="s">
        <v>1022</v>
      </c>
      <c r="E400" s="697" t="s">
        <v>212</v>
      </c>
      <c r="F400" s="697" t="s">
        <v>1025</v>
      </c>
      <c r="G400" s="697" t="s">
        <v>156</v>
      </c>
      <c r="H400" s="698">
        <v>20.28</v>
      </c>
      <c r="I400" s="697" t="s">
        <v>175</v>
      </c>
      <c r="J400" s="697" t="s">
        <v>242</v>
      </c>
      <c r="K400" s="697" t="s">
        <v>243</v>
      </c>
      <c r="L400" s="697" t="s">
        <v>103</v>
      </c>
      <c r="M400" s="697" t="s">
        <v>111</v>
      </c>
      <c r="N400" s="697" t="s">
        <v>104</v>
      </c>
      <c r="O400" s="697" t="s">
        <v>105</v>
      </c>
      <c r="P400" s="697" t="s">
        <v>156</v>
      </c>
      <c r="Q400" s="697" t="s">
        <v>156</v>
      </c>
      <c r="R400" s="697" t="s">
        <v>156</v>
      </c>
      <c r="S400" s="699" t="s">
        <v>156</v>
      </c>
    </row>
    <row r="401" spans="1:19" hidden="1">
      <c r="A401" s="700">
        <v>43434</v>
      </c>
      <c r="B401" s="701">
        <v>43434</v>
      </c>
      <c r="C401" s="702" t="s">
        <v>156</v>
      </c>
      <c r="D401" s="702" t="s">
        <v>697</v>
      </c>
      <c r="E401" s="702" t="s">
        <v>212</v>
      </c>
      <c r="F401" s="702" t="s">
        <v>1026</v>
      </c>
      <c r="G401" s="702" t="s">
        <v>699</v>
      </c>
      <c r="H401" s="703">
        <v>535.54999999999995</v>
      </c>
      <c r="I401" s="702" t="s">
        <v>175</v>
      </c>
      <c r="J401" s="702" t="s">
        <v>242</v>
      </c>
      <c r="K401" s="702" t="s">
        <v>243</v>
      </c>
      <c r="L401" s="702" t="s">
        <v>103</v>
      </c>
      <c r="M401" s="702" t="s">
        <v>111</v>
      </c>
      <c r="N401" s="702" t="s">
        <v>104</v>
      </c>
      <c r="O401" s="702" t="s">
        <v>105</v>
      </c>
      <c r="P401" s="702" t="s">
        <v>156</v>
      </c>
      <c r="Q401" s="702" t="s">
        <v>156</v>
      </c>
      <c r="R401" s="702" t="s">
        <v>156</v>
      </c>
      <c r="S401" s="704" t="s">
        <v>156</v>
      </c>
    </row>
    <row r="402" spans="1:19" hidden="1">
      <c r="A402" s="695">
        <v>43435</v>
      </c>
      <c r="B402" s="696">
        <v>43435</v>
      </c>
      <c r="C402" s="697" t="s">
        <v>156</v>
      </c>
      <c r="D402" s="697" t="s">
        <v>700</v>
      </c>
      <c r="E402" s="697" t="s">
        <v>212</v>
      </c>
      <c r="F402" s="697" t="s">
        <v>1026</v>
      </c>
      <c r="G402" s="697" t="s">
        <v>699</v>
      </c>
      <c r="H402" s="698">
        <v>-535.54999999999995</v>
      </c>
      <c r="I402" s="697" t="s">
        <v>175</v>
      </c>
      <c r="J402" s="697" t="s">
        <v>242</v>
      </c>
      <c r="K402" s="697" t="s">
        <v>243</v>
      </c>
      <c r="L402" s="697" t="s">
        <v>103</v>
      </c>
      <c r="M402" s="697" t="s">
        <v>111</v>
      </c>
      <c r="N402" s="697" t="s">
        <v>104</v>
      </c>
      <c r="O402" s="697" t="s">
        <v>105</v>
      </c>
      <c r="P402" s="697" t="s">
        <v>156</v>
      </c>
      <c r="Q402" s="697" t="s">
        <v>156</v>
      </c>
      <c r="R402" s="697" t="s">
        <v>156</v>
      </c>
      <c r="S402" s="699" t="s">
        <v>156</v>
      </c>
    </row>
    <row r="403" spans="1:19" hidden="1">
      <c r="A403" s="700">
        <v>43441</v>
      </c>
      <c r="B403" s="701">
        <v>43441</v>
      </c>
      <c r="C403" s="702" t="s">
        <v>106</v>
      </c>
      <c r="D403" s="702" t="s">
        <v>1011</v>
      </c>
      <c r="E403" s="702" t="s">
        <v>212</v>
      </c>
      <c r="F403" s="702" t="s">
        <v>1027</v>
      </c>
      <c r="G403" s="702" t="s">
        <v>1013</v>
      </c>
      <c r="H403" s="703">
        <v>535.54999999999995</v>
      </c>
      <c r="I403" s="702" t="s">
        <v>175</v>
      </c>
      <c r="J403" s="702" t="s">
        <v>242</v>
      </c>
      <c r="K403" s="702" t="s">
        <v>243</v>
      </c>
      <c r="L403" s="702" t="s">
        <v>103</v>
      </c>
      <c r="M403" s="702" t="s">
        <v>107</v>
      </c>
      <c r="N403" s="702" t="s">
        <v>104</v>
      </c>
      <c r="O403" s="702" t="s">
        <v>105</v>
      </c>
      <c r="P403" s="702" t="s">
        <v>156</v>
      </c>
      <c r="Q403" s="702" t="s">
        <v>108</v>
      </c>
      <c r="R403" s="702" t="s">
        <v>90</v>
      </c>
      <c r="S403" s="704" t="s">
        <v>176</v>
      </c>
    </row>
    <row r="404" spans="1:19" hidden="1">
      <c r="A404" s="695">
        <v>43448</v>
      </c>
      <c r="B404" s="696">
        <v>43443</v>
      </c>
      <c r="C404" s="697" t="s">
        <v>106</v>
      </c>
      <c r="D404" s="697" t="s">
        <v>839</v>
      </c>
      <c r="E404" s="697" t="s">
        <v>212</v>
      </c>
      <c r="F404" s="697" t="s">
        <v>1028</v>
      </c>
      <c r="G404" s="697" t="s">
        <v>841</v>
      </c>
      <c r="H404" s="698">
        <v>371.51</v>
      </c>
      <c r="I404" s="697" t="s">
        <v>175</v>
      </c>
      <c r="J404" s="697" t="s">
        <v>101</v>
      </c>
      <c r="K404" s="697" t="s">
        <v>102</v>
      </c>
      <c r="L404" s="697" t="s">
        <v>103</v>
      </c>
      <c r="M404" s="697" t="s">
        <v>107</v>
      </c>
      <c r="N404" s="697" t="s">
        <v>104</v>
      </c>
      <c r="O404" s="697" t="s">
        <v>105</v>
      </c>
      <c r="P404" s="697" t="s">
        <v>156</v>
      </c>
      <c r="Q404" s="697" t="s">
        <v>112</v>
      </c>
      <c r="R404" s="697" t="s">
        <v>113</v>
      </c>
      <c r="S404" s="699" t="s">
        <v>176</v>
      </c>
    </row>
    <row r="405" spans="1:19" hidden="1">
      <c r="A405" s="700">
        <v>43451</v>
      </c>
      <c r="B405" s="701">
        <v>43412</v>
      </c>
      <c r="C405" s="702" t="s">
        <v>156</v>
      </c>
      <c r="D405" s="702" t="s">
        <v>1029</v>
      </c>
      <c r="E405" s="702" t="s">
        <v>212</v>
      </c>
      <c r="F405" s="724" t="s">
        <v>1030</v>
      </c>
      <c r="G405" s="724" t="s">
        <v>156</v>
      </c>
      <c r="H405" s="725">
        <v>53.82</v>
      </c>
      <c r="I405" s="702" t="s">
        <v>175</v>
      </c>
      <c r="J405" s="702" t="s">
        <v>114</v>
      </c>
      <c r="K405" s="702" t="s">
        <v>102</v>
      </c>
      <c r="L405" s="702" t="s">
        <v>103</v>
      </c>
      <c r="M405" s="702" t="s">
        <v>111</v>
      </c>
      <c r="N405" s="702" t="s">
        <v>104</v>
      </c>
      <c r="O405" s="702" t="s">
        <v>105</v>
      </c>
      <c r="P405" s="702" t="s">
        <v>156</v>
      </c>
      <c r="Q405" s="702" t="s">
        <v>156</v>
      </c>
      <c r="R405" s="702" t="s">
        <v>156</v>
      </c>
      <c r="S405" s="704" t="s">
        <v>156</v>
      </c>
    </row>
    <row r="406" spans="1:19" hidden="1">
      <c r="A406" s="695">
        <v>43454</v>
      </c>
      <c r="B406" s="696">
        <v>43454</v>
      </c>
      <c r="C406" s="697" t="s">
        <v>106</v>
      </c>
      <c r="D406" s="697" t="s">
        <v>879</v>
      </c>
      <c r="E406" s="697" t="s">
        <v>212</v>
      </c>
      <c r="F406" s="697" t="s">
        <v>1031</v>
      </c>
      <c r="G406" s="697" t="s">
        <v>881</v>
      </c>
      <c r="H406" s="698">
        <v>1005.56</v>
      </c>
      <c r="I406" s="697" t="s">
        <v>175</v>
      </c>
      <c r="J406" s="697" t="s">
        <v>114</v>
      </c>
      <c r="K406" s="697" t="s">
        <v>102</v>
      </c>
      <c r="L406" s="697" t="s">
        <v>103</v>
      </c>
      <c r="M406" s="697" t="s">
        <v>107</v>
      </c>
      <c r="N406" s="697" t="s">
        <v>104</v>
      </c>
      <c r="O406" s="697" t="s">
        <v>105</v>
      </c>
      <c r="P406" s="697" t="s">
        <v>156</v>
      </c>
      <c r="Q406" s="697" t="s">
        <v>108</v>
      </c>
      <c r="R406" s="697" t="s">
        <v>90</v>
      </c>
      <c r="S406" s="699" t="s">
        <v>176</v>
      </c>
    </row>
    <row r="407" spans="1:19" hidden="1">
      <c r="A407" s="700">
        <v>43327</v>
      </c>
      <c r="B407" s="701">
        <v>43327</v>
      </c>
      <c r="C407" s="702" t="s">
        <v>156</v>
      </c>
      <c r="D407" s="702" t="s">
        <v>254</v>
      </c>
      <c r="E407" s="702" t="s">
        <v>255</v>
      </c>
      <c r="F407" s="702" t="s">
        <v>256</v>
      </c>
      <c r="G407" s="702" t="s">
        <v>156</v>
      </c>
      <c r="H407" s="703">
        <v>233</v>
      </c>
      <c r="I407" s="702" t="s">
        <v>175</v>
      </c>
      <c r="J407" s="702" t="s">
        <v>114</v>
      </c>
      <c r="K407" s="702" t="s">
        <v>102</v>
      </c>
      <c r="L407" s="702" t="s">
        <v>103</v>
      </c>
      <c r="M407" s="702" t="s">
        <v>111</v>
      </c>
      <c r="N407" s="702" t="s">
        <v>104</v>
      </c>
      <c r="O407" s="702" t="s">
        <v>105</v>
      </c>
      <c r="P407" s="702" t="s">
        <v>156</v>
      </c>
      <c r="Q407" s="702" t="s">
        <v>156</v>
      </c>
      <c r="R407" s="702" t="s">
        <v>156</v>
      </c>
      <c r="S407" s="704" t="s">
        <v>156</v>
      </c>
    </row>
    <row r="408" spans="1:19" hidden="1">
      <c r="A408" s="695">
        <v>43364</v>
      </c>
      <c r="B408" s="696">
        <v>43364</v>
      </c>
      <c r="C408" s="697" t="s">
        <v>156</v>
      </c>
      <c r="D408" s="697" t="s">
        <v>257</v>
      </c>
      <c r="E408" s="697" t="s">
        <v>255</v>
      </c>
      <c r="F408" s="697" t="s">
        <v>258</v>
      </c>
      <c r="G408" s="697" t="s">
        <v>156</v>
      </c>
      <c r="H408" s="698">
        <v>1415.04</v>
      </c>
      <c r="I408" s="697" t="s">
        <v>175</v>
      </c>
      <c r="J408" s="697" t="s">
        <v>259</v>
      </c>
      <c r="K408" s="697" t="s">
        <v>102</v>
      </c>
      <c r="L408" s="697" t="s">
        <v>103</v>
      </c>
      <c r="M408" s="697" t="s">
        <v>111</v>
      </c>
      <c r="N408" s="697" t="s">
        <v>104</v>
      </c>
      <c r="O408" s="697" t="s">
        <v>105</v>
      </c>
      <c r="P408" s="697" t="s">
        <v>156</v>
      </c>
      <c r="Q408" s="697" t="s">
        <v>156</v>
      </c>
      <c r="R408" s="697" t="s">
        <v>156</v>
      </c>
      <c r="S408" s="699" t="s">
        <v>156</v>
      </c>
    </row>
    <row r="409" spans="1:19" hidden="1">
      <c r="A409" s="700">
        <v>43364</v>
      </c>
      <c r="B409" s="701">
        <v>43364</v>
      </c>
      <c r="C409" s="702" t="s">
        <v>156</v>
      </c>
      <c r="D409" s="702" t="s">
        <v>260</v>
      </c>
      <c r="E409" s="702" t="s">
        <v>255</v>
      </c>
      <c r="F409" s="702" t="s">
        <v>261</v>
      </c>
      <c r="G409" s="702" t="s">
        <v>156</v>
      </c>
      <c r="H409" s="703">
        <v>1415.04</v>
      </c>
      <c r="I409" s="702" t="s">
        <v>175</v>
      </c>
      <c r="J409" s="702" t="s">
        <v>259</v>
      </c>
      <c r="K409" s="702" t="s">
        <v>102</v>
      </c>
      <c r="L409" s="702" t="s">
        <v>103</v>
      </c>
      <c r="M409" s="702" t="s">
        <v>111</v>
      </c>
      <c r="N409" s="702" t="s">
        <v>104</v>
      </c>
      <c r="O409" s="702" t="s">
        <v>105</v>
      </c>
      <c r="P409" s="702" t="s">
        <v>156</v>
      </c>
      <c r="Q409" s="702" t="s">
        <v>156</v>
      </c>
      <c r="R409" s="702" t="s">
        <v>156</v>
      </c>
      <c r="S409" s="704" t="s">
        <v>156</v>
      </c>
    </row>
    <row r="410" spans="1:19" hidden="1">
      <c r="A410" s="695">
        <v>43404</v>
      </c>
      <c r="B410" s="696">
        <v>43404</v>
      </c>
      <c r="C410" s="697" t="s">
        <v>106</v>
      </c>
      <c r="D410" s="697" t="s">
        <v>1032</v>
      </c>
      <c r="E410" s="697" t="s">
        <v>255</v>
      </c>
      <c r="F410" s="697" t="s">
        <v>1033</v>
      </c>
      <c r="G410" s="697" t="s">
        <v>1034</v>
      </c>
      <c r="H410" s="698">
        <v>39.15</v>
      </c>
      <c r="I410" s="697" t="s">
        <v>175</v>
      </c>
      <c r="J410" s="697" t="s">
        <v>242</v>
      </c>
      <c r="K410" s="697" t="s">
        <v>243</v>
      </c>
      <c r="L410" s="697" t="s">
        <v>103</v>
      </c>
      <c r="M410" s="697" t="s">
        <v>107</v>
      </c>
      <c r="N410" s="697" t="s">
        <v>104</v>
      </c>
      <c r="O410" s="697" t="s">
        <v>105</v>
      </c>
      <c r="P410" s="697" t="s">
        <v>156</v>
      </c>
      <c r="Q410" s="697" t="s">
        <v>1035</v>
      </c>
      <c r="R410" s="697" t="s">
        <v>1036</v>
      </c>
      <c r="S410" s="699" t="s">
        <v>176</v>
      </c>
    </row>
    <row r="411" spans="1:19" hidden="1">
      <c r="A411" s="700">
        <v>43404</v>
      </c>
      <c r="B411" s="701">
        <v>43404</v>
      </c>
      <c r="C411" s="702" t="s">
        <v>106</v>
      </c>
      <c r="D411" s="702" t="s">
        <v>1037</v>
      </c>
      <c r="E411" s="702" t="s">
        <v>255</v>
      </c>
      <c r="F411" s="702" t="s">
        <v>1033</v>
      </c>
      <c r="G411" s="702" t="s">
        <v>1034</v>
      </c>
      <c r="H411" s="703">
        <v>39.15</v>
      </c>
      <c r="I411" s="702" t="s">
        <v>175</v>
      </c>
      <c r="J411" s="702" t="s">
        <v>242</v>
      </c>
      <c r="K411" s="702" t="s">
        <v>243</v>
      </c>
      <c r="L411" s="702" t="s">
        <v>103</v>
      </c>
      <c r="M411" s="702" t="s">
        <v>107</v>
      </c>
      <c r="N411" s="702" t="s">
        <v>104</v>
      </c>
      <c r="O411" s="702" t="s">
        <v>105</v>
      </c>
      <c r="P411" s="702" t="s">
        <v>156</v>
      </c>
      <c r="Q411" s="702" t="s">
        <v>1038</v>
      </c>
      <c r="R411" s="702" t="s">
        <v>1039</v>
      </c>
      <c r="S411" s="704" t="s">
        <v>176</v>
      </c>
    </row>
    <row r="412" spans="1:19" hidden="1">
      <c r="A412" s="695">
        <v>43406</v>
      </c>
      <c r="B412" s="696">
        <v>43406</v>
      </c>
      <c r="C412" s="697" t="s">
        <v>156</v>
      </c>
      <c r="D412" s="697" t="s">
        <v>1040</v>
      </c>
      <c r="E412" s="697" t="s">
        <v>255</v>
      </c>
      <c r="F412" s="697" t="s">
        <v>1041</v>
      </c>
      <c r="G412" s="697" t="s">
        <v>156</v>
      </c>
      <c r="H412" s="698">
        <v>37.53</v>
      </c>
      <c r="I412" s="697" t="s">
        <v>175</v>
      </c>
      <c r="J412" s="697" t="s">
        <v>242</v>
      </c>
      <c r="K412" s="697" t="s">
        <v>243</v>
      </c>
      <c r="L412" s="697" t="s">
        <v>103</v>
      </c>
      <c r="M412" s="697" t="s">
        <v>111</v>
      </c>
      <c r="N412" s="697" t="s">
        <v>104</v>
      </c>
      <c r="O412" s="697" t="s">
        <v>105</v>
      </c>
      <c r="P412" s="697" t="s">
        <v>156</v>
      </c>
      <c r="Q412" s="697" t="s">
        <v>156</v>
      </c>
      <c r="R412" s="697" t="s">
        <v>156</v>
      </c>
      <c r="S412" s="699" t="s">
        <v>156</v>
      </c>
    </row>
    <row r="413" spans="1:19" hidden="1">
      <c r="A413" s="700">
        <v>43419</v>
      </c>
      <c r="B413" s="701">
        <v>43419</v>
      </c>
      <c r="C413" s="702" t="s">
        <v>106</v>
      </c>
      <c r="D413" s="702" t="s">
        <v>1042</v>
      </c>
      <c r="E413" s="702" t="s">
        <v>255</v>
      </c>
      <c r="F413" s="702" t="s">
        <v>1043</v>
      </c>
      <c r="G413" s="702" t="s">
        <v>1044</v>
      </c>
      <c r="H413" s="703">
        <v>185.13</v>
      </c>
      <c r="I413" s="702" t="s">
        <v>175</v>
      </c>
      <c r="J413" s="702" t="s">
        <v>114</v>
      </c>
      <c r="K413" s="702" t="s">
        <v>102</v>
      </c>
      <c r="L413" s="702" t="s">
        <v>103</v>
      </c>
      <c r="M413" s="702" t="s">
        <v>107</v>
      </c>
      <c r="N413" s="702" t="s">
        <v>104</v>
      </c>
      <c r="O413" s="702" t="s">
        <v>105</v>
      </c>
      <c r="P413" s="702" t="s">
        <v>156</v>
      </c>
      <c r="Q413" s="702" t="s">
        <v>1045</v>
      </c>
      <c r="R413" s="702" t="s">
        <v>1046</v>
      </c>
      <c r="S413" s="704" t="s">
        <v>176</v>
      </c>
    </row>
    <row r="414" spans="1:19" hidden="1">
      <c r="A414" s="695">
        <v>43320</v>
      </c>
      <c r="B414" s="696">
        <v>43310</v>
      </c>
      <c r="C414" s="697" t="s">
        <v>106</v>
      </c>
      <c r="D414" s="697" t="s">
        <v>360</v>
      </c>
      <c r="E414" s="697" t="s">
        <v>362</v>
      </c>
      <c r="F414" s="697" t="s">
        <v>363</v>
      </c>
      <c r="G414" s="697" t="s">
        <v>361</v>
      </c>
      <c r="H414" s="698">
        <v>140.32</v>
      </c>
      <c r="I414" s="697" t="s">
        <v>175</v>
      </c>
      <c r="J414" s="697" t="s">
        <v>114</v>
      </c>
      <c r="K414" s="697" t="s">
        <v>102</v>
      </c>
      <c r="L414" s="697" t="s">
        <v>103</v>
      </c>
      <c r="M414" s="697" t="s">
        <v>107</v>
      </c>
      <c r="N414" s="697" t="s">
        <v>104</v>
      </c>
      <c r="O414" s="697" t="s">
        <v>105</v>
      </c>
      <c r="P414" s="697" t="s">
        <v>156</v>
      </c>
      <c r="Q414" s="697" t="s">
        <v>112</v>
      </c>
      <c r="R414" s="697" t="s">
        <v>113</v>
      </c>
      <c r="S414" s="699" t="s">
        <v>176</v>
      </c>
    </row>
    <row r="415" spans="1:19" hidden="1">
      <c r="A415" s="700">
        <v>43356</v>
      </c>
      <c r="B415" s="701">
        <v>43345</v>
      </c>
      <c r="C415" s="702" t="s">
        <v>106</v>
      </c>
      <c r="D415" s="702" t="s">
        <v>422</v>
      </c>
      <c r="E415" s="702" t="s">
        <v>362</v>
      </c>
      <c r="F415" s="702" t="s">
        <v>423</v>
      </c>
      <c r="G415" s="702" t="s">
        <v>424</v>
      </c>
      <c r="H415" s="703">
        <v>187.1</v>
      </c>
      <c r="I415" s="702" t="s">
        <v>175</v>
      </c>
      <c r="J415" s="702" t="s">
        <v>259</v>
      </c>
      <c r="K415" s="702" t="s">
        <v>102</v>
      </c>
      <c r="L415" s="702" t="s">
        <v>103</v>
      </c>
      <c r="M415" s="702" t="s">
        <v>107</v>
      </c>
      <c r="N415" s="702" t="s">
        <v>104</v>
      </c>
      <c r="O415" s="702" t="s">
        <v>105</v>
      </c>
      <c r="P415" s="702" t="s">
        <v>156</v>
      </c>
      <c r="Q415" s="702" t="s">
        <v>112</v>
      </c>
      <c r="R415" s="702" t="s">
        <v>113</v>
      </c>
      <c r="S415" s="704" t="s">
        <v>176</v>
      </c>
    </row>
    <row r="416" spans="1:19" hidden="1">
      <c r="A416" s="695">
        <v>43356</v>
      </c>
      <c r="B416" s="696">
        <v>43345</v>
      </c>
      <c r="C416" s="697" t="s">
        <v>106</v>
      </c>
      <c r="D416" s="697" t="s">
        <v>422</v>
      </c>
      <c r="E416" s="697" t="s">
        <v>362</v>
      </c>
      <c r="F416" s="697" t="s">
        <v>425</v>
      </c>
      <c r="G416" s="697" t="s">
        <v>424</v>
      </c>
      <c r="H416" s="698">
        <v>187.1</v>
      </c>
      <c r="I416" s="697" t="s">
        <v>175</v>
      </c>
      <c r="J416" s="697" t="s">
        <v>259</v>
      </c>
      <c r="K416" s="697" t="s">
        <v>102</v>
      </c>
      <c r="L416" s="697" t="s">
        <v>103</v>
      </c>
      <c r="M416" s="697" t="s">
        <v>107</v>
      </c>
      <c r="N416" s="697" t="s">
        <v>104</v>
      </c>
      <c r="O416" s="697" t="s">
        <v>105</v>
      </c>
      <c r="P416" s="697" t="s">
        <v>156</v>
      </c>
      <c r="Q416" s="697" t="s">
        <v>112</v>
      </c>
      <c r="R416" s="697" t="s">
        <v>113</v>
      </c>
      <c r="S416" s="699" t="s">
        <v>176</v>
      </c>
    </row>
    <row r="417" spans="1:19" hidden="1">
      <c r="A417" s="700">
        <v>43362</v>
      </c>
      <c r="B417" s="701">
        <v>43362</v>
      </c>
      <c r="C417" s="702" t="s">
        <v>106</v>
      </c>
      <c r="D417" s="702" t="s">
        <v>436</v>
      </c>
      <c r="E417" s="702" t="s">
        <v>362</v>
      </c>
      <c r="F417" s="702" t="s">
        <v>437</v>
      </c>
      <c r="G417" s="702" t="s">
        <v>438</v>
      </c>
      <c r="H417" s="703">
        <v>8.32</v>
      </c>
      <c r="I417" s="702" t="s">
        <v>175</v>
      </c>
      <c r="J417" s="702" t="s">
        <v>259</v>
      </c>
      <c r="K417" s="702" t="s">
        <v>102</v>
      </c>
      <c r="L417" s="702" t="s">
        <v>103</v>
      </c>
      <c r="M417" s="702" t="s">
        <v>107</v>
      </c>
      <c r="N417" s="702" t="s">
        <v>104</v>
      </c>
      <c r="O417" s="702" t="s">
        <v>105</v>
      </c>
      <c r="P417" s="702" t="s">
        <v>156</v>
      </c>
      <c r="Q417" s="702" t="s">
        <v>108</v>
      </c>
      <c r="R417" s="702" t="s">
        <v>90</v>
      </c>
      <c r="S417" s="704" t="s">
        <v>176</v>
      </c>
    </row>
    <row r="418" spans="1:19" hidden="1">
      <c r="A418" s="695">
        <v>43371</v>
      </c>
      <c r="B418" s="696">
        <v>43366</v>
      </c>
      <c r="C418" s="697" t="s">
        <v>106</v>
      </c>
      <c r="D418" s="697" t="s">
        <v>482</v>
      </c>
      <c r="E418" s="697" t="s">
        <v>362</v>
      </c>
      <c r="F418" s="697" t="s">
        <v>483</v>
      </c>
      <c r="G418" s="697" t="s">
        <v>484</v>
      </c>
      <c r="H418" s="698">
        <v>121.04</v>
      </c>
      <c r="I418" s="697" t="s">
        <v>175</v>
      </c>
      <c r="J418" s="697" t="s">
        <v>114</v>
      </c>
      <c r="K418" s="697" t="s">
        <v>102</v>
      </c>
      <c r="L418" s="697" t="s">
        <v>103</v>
      </c>
      <c r="M418" s="697" t="s">
        <v>107</v>
      </c>
      <c r="N418" s="697" t="s">
        <v>104</v>
      </c>
      <c r="O418" s="697" t="s">
        <v>105</v>
      </c>
      <c r="P418" s="697" t="s">
        <v>156</v>
      </c>
      <c r="Q418" s="697" t="s">
        <v>112</v>
      </c>
      <c r="R418" s="697" t="s">
        <v>113</v>
      </c>
      <c r="S418" s="699" t="s">
        <v>176</v>
      </c>
    </row>
    <row r="419" spans="1:19" hidden="1">
      <c r="A419" s="700">
        <v>43371</v>
      </c>
      <c r="B419" s="701">
        <v>43366</v>
      </c>
      <c r="C419" s="702" t="s">
        <v>106</v>
      </c>
      <c r="D419" s="702" t="s">
        <v>482</v>
      </c>
      <c r="E419" s="702" t="s">
        <v>362</v>
      </c>
      <c r="F419" s="702" t="s">
        <v>485</v>
      </c>
      <c r="G419" s="702" t="s">
        <v>484</v>
      </c>
      <c r="H419" s="703">
        <v>10.88</v>
      </c>
      <c r="I419" s="702" t="s">
        <v>175</v>
      </c>
      <c r="J419" s="702" t="s">
        <v>114</v>
      </c>
      <c r="K419" s="702" t="s">
        <v>102</v>
      </c>
      <c r="L419" s="702" t="s">
        <v>103</v>
      </c>
      <c r="M419" s="702" t="s">
        <v>107</v>
      </c>
      <c r="N419" s="702" t="s">
        <v>104</v>
      </c>
      <c r="O419" s="702" t="s">
        <v>105</v>
      </c>
      <c r="P419" s="702" t="s">
        <v>156</v>
      </c>
      <c r="Q419" s="702" t="s">
        <v>112</v>
      </c>
      <c r="R419" s="702" t="s">
        <v>113</v>
      </c>
      <c r="S419" s="704" t="s">
        <v>176</v>
      </c>
    </row>
    <row r="420" spans="1:19" hidden="1">
      <c r="A420" s="695">
        <v>43373</v>
      </c>
      <c r="B420" s="696">
        <v>43373</v>
      </c>
      <c r="C420" s="697" t="s">
        <v>156</v>
      </c>
      <c r="D420" s="697" t="s">
        <v>540</v>
      </c>
      <c r="E420" s="697" t="s">
        <v>362</v>
      </c>
      <c r="F420" s="697" t="s">
        <v>541</v>
      </c>
      <c r="G420" s="697" t="s">
        <v>542</v>
      </c>
      <c r="H420" s="698">
        <v>8.49</v>
      </c>
      <c r="I420" s="697" t="s">
        <v>175</v>
      </c>
      <c r="J420" s="697" t="s">
        <v>259</v>
      </c>
      <c r="K420" s="697" t="s">
        <v>102</v>
      </c>
      <c r="L420" s="697" t="s">
        <v>103</v>
      </c>
      <c r="M420" s="697" t="s">
        <v>111</v>
      </c>
      <c r="N420" s="697" t="s">
        <v>104</v>
      </c>
      <c r="O420" s="697" t="s">
        <v>105</v>
      </c>
      <c r="P420" s="697" t="s">
        <v>156</v>
      </c>
      <c r="Q420" s="697" t="s">
        <v>156</v>
      </c>
      <c r="R420" s="697" t="s">
        <v>156</v>
      </c>
      <c r="S420" s="699" t="s">
        <v>156</v>
      </c>
    </row>
    <row r="421" spans="1:19" hidden="1">
      <c r="A421" s="700">
        <v>43374</v>
      </c>
      <c r="B421" s="701">
        <v>43374</v>
      </c>
      <c r="C421" s="702" t="s">
        <v>156</v>
      </c>
      <c r="D421" s="702" t="s">
        <v>848</v>
      </c>
      <c r="E421" s="702" t="s">
        <v>362</v>
      </c>
      <c r="F421" s="702" t="s">
        <v>541</v>
      </c>
      <c r="G421" s="702" t="s">
        <v>542</v>
      </c>
      <c r="H421" s="703">
        <v>-8.49</v>
      </c>
      <c r="I421" s="702" t="s">
        <v>175</v>
      </c>
      <c r="J421" s="702" t="s">
        <v>259</v>
      </c>
      <c r="K421" s="702" t="s">
        <v>102</v>
      </c>
      <c r="L421" s="702" t="s">
        <v>103</v>
      </c>
      <c r="M421" s="702" t="s">
        <v>111</v>
      </c>
      <c r="N421" s="702" t="s">
        <v>104</v>
      </c>
      <c r="O421" s="702" t="s">
        <v>105</v>
      </c>
      <c r="P421" s="702" t="s">
        <v>156</v>
      </c>
      <c r="Q421" s="702" t="s">
        <v>156</v>
      </c>
      <c r="R421" s="702" t="s">
        <v>156</v>
      </c>
      <c r="S421" s="704" t="s">
        <v>156</v>
      </c>
    </row>
    <row r="422" spans="1:19" hidden="1">
      <c r="A422" s="695">
        <v>43388</v>
      </c>
      <c r="B422" s="696">
        <v>43388</v>
      </c>
      <c r="C422" s="697" t="s">
        <v>106</v>
      </c>
      <c r="D422" s="697" t="s">
        <v>996</v>
      </c>
      <c r="E422" s="697" t="s">
        <v>362</v>
      </c>
      <c r="F422" s="697" t="s">
        <v>1047</v>
      </c>
      <c r="G422" s="697" t="s">
        <v>998</v>
      </c>
      <c r="H422" s="698">
        <v>8.49</v>
      </c>
      <c r="I422" s="697" t="s">
        <v>175</v>
      </c>
      <c r="J422" s="697" t="s">
        <v>259</v>
      </c>
      <c r="K422" s="697" t="s">
        <v>102</v>
      </c>
      <c r="L422" s="697" t="s">
        <v>103</v>
      </c>
      <c r="M422" s="697" t="s">
        <v>107</v>
      </c>
      <c r="N422" s="697" t="s">
        <v>104</v>
      </c>
      <c r="O422" s="697" t="s">
        <v>105</v>
      </c>
      <c r="P422" s="697" t="s">
        <v>156</v>
      </c>
      <c r="Q422" s="697" t="s">
        <v>108</v>
      </c>
      <c r="R422" s="697" t="s">
        <v>90</v>
      </c>
      <c r="S422" s="699" t="s">
        <v>176</v>
      </c>
    </row>
    <row r="423" spans="1:19" hidden="1">
      <c r="A423" s="700">
        <v>43420</v>
      </c>
      <c r="B423" s="701">
        <v>43415</v>
      </c>
      <c r="C423" s="702" t="s">
        <v>106</v>
      </c>
      <c r="D423" s="702" t="s">
        <v>819</v>
      </c>
      <c r="E423" s="702" t="s">
        <v>362</v>
      </c>
      <c r="F423" s="702" t="s">
        <v>1048</v>
      </c>
      <c r="G423" s="702" t="s">
        <v>821</v>
      </c>
      <c r="H423" s="703">
        <v>104.93</v>
      </c>
      <c r="I423" s="702" t="s">
        <v>175</v>
      </c>
      <c r="J423" s="702" t="s">
        <v>114</v>
      </c>
      <c r="K423" s="702" t="s">
        <v>102</v>
      </c>
      <c r="L423" s="702" t="s">
        <v>103</v>
      </c>
      <c r="M423" s="702" t="s">
        <v>107</v>
      </c>
      <c r="N423" s="702" t="s">
        <v>104</v>
      </c>
      <c r="O423" s="702" t="s">
        <v>105</v>
      </c>
      <c r="P423" s="702" t="s">
        <v>156</v>
      </c>
      <c r="Q423" s="702" t="s">
        <v>112</v>
      </c>
      <c r="R423" s="702" t="s">
        <v>113</v>
      </c>
      <c r="S423" s="704" t="s">
        <v>176</v>
      </c>
    </row>
    <row r="424" spans="1:19" hidden="1">
      <c r="A424" s="695">
        <v>43441</v>
      </c>
      <c r="B424" s="696">
        <v>43436</v>
      </c>
      <c r="C424" s="697" t="s">
        <v>106</v>
      </c>
      <c r="D424" s="697" t="s">
        <v>834</v>
      </c>
      <c r="E424" s="697" t="s">
        <v>362</v>
      </c>
      <c r="F424" s="697" t="s">
        <v>1049</v>
      </c>
      <c r="G424" s="697" t="s">
        <v>836</v>
      </c>
      <c r="H424" s="698">
        <v>110.23</v>
      </c>
      <c r="I424" s="697" t="s">
        <v>175</v>
      </c>
      <c r="J424" s="697" t="s">
        <v>114</v>
      </c>
      <c r="K424" s="697" t="s">
        <v>102</v>
      </c>
      <c r="L424" s="697" t="s">
        <v>103</v>
      </c>
      <c r="M424" s="697" t="s">
        <v>107</v>
      </c>
      <c r="N424" s="697" t="s">
        <v>104</v>
      </c>
      <c r="O424" s="697" t="s">
        <v>105</v>
      </c>
      <c r="P424" s="697" t="s">
        <v>156</v>
      </c>
      <c r="Q424" s="697" t="s">
        <v>112</v>
      </c>
      <c r="R424" s="697" t="s">
        <v>113</v>
      </c>
      <c r="S424" s="699" t="s">
        <v>176</v>
      </c>
    </row>
    <row r="425" spans="1:19" hidden="1">
      <c r="A425" s="700">
        <v>43441</v>
      </c>
      <c r="B425" s="701">
        <v>43436</v>
      </c>
      <c r="C425" s="702" t="s">
        <v>106</v>
      </c>
      <c r="D425" s="702" t="s">
        <v>834</v>
      </c>
      <c r="E425" s="702" t="s">
        <v>362</v>
      </c>
      <c r="F425" s="702" t="s">
        <v>1049</v>
      </c>
      <c r="G425" s="702" t="s">
        <v>836</v>
      </c>
      <c r="H425" s="703">
        <v>131.65</v>
      </c>
      <c r="I425" s="702" t="s">
        <v>175</v>
      </c>
      <c r="J425" s="702" t="s">
        <v>114</v>
      </c>
      <c r="K425" s="702" t="s">
        <v>102</v>
      </c>
      <c r="L425" s="702" t="s">
        <v>103</v>
      </c>
      <c r="M425" s="702" t="s">
        <v>107</v>
      </c>
      <c r="N425" s="702" t="s">
        <v>104</v>
      </c>
      <c r="O425" s="702" t="s">
        <v>105</v>
      </c>
      <c r="P425" s="702" t="s">
        <v>156</v>
      </c>
      <c r="Q425" s="702" t="s">
        <v>112</v>
      </c>
      <c r="R425" s="702" t="s">
        <v>113</v>
      </c>
      <c r="S425" s="704" t="s">
        <v>176</v>
      </c>
    </row>
    <row r="426" spans="1:19" hidden="1">
      <c r="A426" s="695">
        <v>43426</v>
      </c>
      <c r="B426" s="696">
        <v>43422</v>
      </c>
      <c r="C426" s="697" t="s">
        <v>106</v>
      </c>
      <c r="D426" s="697" t="s">
        <v>828</v>
      </c>
      <c r="E426" s="697" t="s">
        <v>1050</v>
      </c>
      <c r="F426" s="697" t="s">
        <v>1051</v>
      </c>
      <c r="G426" s="697" t="s">
        <v>830</v>
      </c>
      <c r="H426" s="698">
        <v>10</v>
      </c>
      <c r="I426" s="697" t="s">
        <v>175</v>
      </c>
      <c r="J426" s="697" t="s">
        <v>110</v>
      </c>
      <c r="K426" s="697" t="s">
        <v>102</v>
      </c>
      <c r="L426" s="697" t="s">
        <v>103</v>
      </c>
      <c r="M426" s="697" t="s">
        <v>107</v>
      </c>
      <c r="N426" s="697" t="s">
        <v>104</v>
      </c>
      <c r="O426" s="697" t="s">
        <v>105</v>
      </c>
      <c r="P426" s="697" t="s">
        <v>156</v>
      </c>
      <c r="Q426" s="697" t="s">
        <v>112</v>
      </c>
      <c r="R426" s="697" t="s">
        <v>113</v>
      </c>
      <c r="S426" s="699" t="s">
        <v>176</v>
      </c>
    </row>
    <row r="427" spans="1:19" hidden="1">
      <c r="A427" s="700">
        <v>43433</v>
      </c>
      <c r="B427" s="701">
        <v>43429</v>
      </c>
      <c r="C427" s="702" t="s">
        <v>106</v>
      </c>
      <c r="D427" s="702" t="s">
        <v>831</v>
      </c>
      <c r="E427" s="702" t="s">
        <v>1050</v>
      </c>
      <c r="F427" s="702" t="s">
        <v>1052</v>
      </c>
      <c r="G427" s="702" t="s">
        <v>833</v>
      </c>
      <c r="H427" s="703">
        <v>12.5</v>
      </c>
      <c r="I427" s="702" t="s">
        <v>175</v>
      </c>
      <c r="J427" s="702" t="s">
        <v>110</v>
      </c>
      <c r="K427" s="702" t="s">
        <v>102</v>
      </c>
      <c r="L427" s="702" t="s">
        <v>103</v>
      </c>
      <c r="M427" s="702" t="s">
        <v>107</v>
      </c>
      <c r="N427" s="702" t="s">
        <v>104</v>
      </c>
      <c r="O427" s="702" t="s">
        <v>105</v>
      </c>
      <c r="P427" s="702" t="s">
        <v>156</v>
      </c>
      <c r="Q427" s="702" t="s">
        <v>112</v>
      </c>
      <c r="R427" s="702" t="s">
        <v>113</v>
      </c>
      <c r="S427" s="704" t="s">
        <v>176</v>
      </c>
    </row>
    <row r="428" spans="1:19" hidden="1">
      <c r="A428" s="695">
        <v>43441</v>
      </c>
      <c r="B428" s="696">
        <v>43436</v>
      </c>
      <c r="C428" s="697" t="s">
        <v>106</v>
      </c>
      <c r="D428" s="697" t="s">
        <v>834</v>
      </c>
      <c r="E428" s="697" t="s">
        <v>1050</v>
      </c>
      <c r="F428" s="697" t="s">
        <v>1053</v>
      </c>
      <c r="G428" s="697" t="s">
        <v>836</v>
      </c>
      <c r="H428" s="698">
        <v>12.5</v>
      </c>
      <c r="I428" s="697" t="s">
        <v>175</v>
      </c>
      <c r="J428" s="697" t="s">
        <v>110</v>
      </c>
      <c r="K428" s="697" t="s">
        <v>102</v>
      </c>
      <c r="L428" s="697" t="s">
        <v>103</v>
      </c>
      <c r="M428" s="697" t="s">
        <v>107</v>
      </c>
      <c r="N428" s="697" t="s">
        <v>104</v>
      </c>
      <c r="O428" s="697" t="s">
        <v>105</v>
      </c>
      <c r="P428" s="697" t="s">
        <v>156</v>
      </c>
      <c r="Q428" s="697" t="s">
        <v>112</v>
      </c>
      <c r="R428" s="697" t="s">
        <v>113</v>
      </c>
      <c r="S428" s="699" t="s">
        <v>176</v>
      </c>
    </row>
    <row r="429" spans="1:19" hidden="1">
      <c r="A429" s="700">
        <v>43441</v>
      </c>
      <c r="B429" s="701">
        <v>43436</v>
      </c>
      <c r="C429" s="702" t="s">
        <v>106</v>
      </c>
      <c r="D429" s="702" t="s">
        <v>834</v>
      </c>
      <c r="E429" s="702" t="s">
        <v>1050</v>
      </c>
      <c r="F429" s="702" t="s">
        <v>1054</v>
      </c>
      <c r="G429" s="702" t="s">
        <v>836</v>
      </c>
      <c r="H429" s="703">
        <v>12.5</v>
      </c>
      <c r="I429" s="702" t="s">
        <v>175</v>
      </c>
      <c r="J429" s="702" t="s">
        <v>251</v>
      </c>
      <c r="K429" s="702" t="s">
        <v>102</v>
      </c>
      <c r="L429" s="702" t="s">
        <v>103</v>
      </c>
      <c r="M429" s="702" t="s">
        <v>107</v>
      </c>
      <c r="N429" s="702" t="s">
        <v>104</v>
      </c>
      <c r="O429" s="702" t="s">
        <v>105</v>
      </c>
      <c r="P429" s="702" t="s">
        <v>156</v>
      </c>
      <c r="Q429" s="702" t="s">
        <v>112</v>
      </c>
      <c r="R429" s="702" t="s">
        <v>113</v>
      </c>
      <c r="S429" s="704" t="s">
        <v>176</v>
      </c>
    </row>
    <row r="430" spans="1:19" hidden="1">
      <c r="A430" s="695">
        <v>43441</v>
      </c>
      <c r="B430" s="696">
        <v>43436</v>
      </c>
      <c r="C430" s="697" t="s">
        <v>106</v>
      </c>
      <c r="D430" s="697" t="s">
        <v>834</v>
      </c>
      <c r="E430" s="697" t="s">
        <v>1050</v>
      </c>
      <c r="F430" s="697" t="s">
        <v>1055</v>
      </c>
      <c r="G430" s="697" t="s">
        <v>836</v>
      </c>
      <c r="H430" s="698">
        <v>12.5</v>
      </c>
      <c r="I430" s="697" t="s">
        <v>175</v>
      </c>
      <c r="J430" s="697" t="s">
        <v>251</v>
      </c>
      <c r="K430" s="697" t="s">
        <v>102</v>
      </c>
      <c r="L430" s="697" t="s">
        <v>103</v>
      </c>
      <c r="M430" s="697" t="s">
        <v>107</v>
      </c>
      <c r="N430" s="697" t="s">
        <v>104</v>
      </c>
      <c r="O430" s="697" t="s">
        <v>105</v>
      </c>
      <c r="P430" s="697" t="s">
        <v>156</v>
      </c>
      <c r="Q430" s="697" t="s">
        <v>112</v>
      </c>
      <c r="R430" s="697" t="s">
        <v>113</v>
      </c>
      <c r="S430" s="699" t="s">
        <v>176</v>
      </c>
    </row>
    <row r="431" spans="1:19" hidden="1">
      <c r="A431" s="700">
        <v>43441</v>
      </c>
      <c r="B431" s="701">
        <v>43436</v>
      </c>
      <c r="C431" s="702" t="s">
        <v>106</v>
      </c>
      <c r="D431" s="702" t="s">
        <v>834</v>
      </c>
      <c r="E431" s="702" t="s">
        <v>1050</v>
      </c>
      <c r="F431" s="702" t="s">
        <v>802</v>
      </c>
      <c r="G431" s="702" t="s">
        <v>836</v>
      </c>
      <c r="H431" s="703">
        <v>10</v>
      </c>
      <c r="I431" s="702" t="s">
        <v>175</v>
      </c>
      <c r="J431" s="702" t="s">
        <v>110</v>
      </c>
      <c r="K431" s="702" t="s">
        <v>102</v>
      </c>
      <c r="L431" s="702" t="s">
        <v>103</v>
      </c>
      <c r="M431" s="702" t="s">
        <v>107</v>
      </c>
      <c r="N431" s="702" t="s">
        <v>104</v>
      </c>
      <c r="O431" s="702" t="s">
        <v>105</v>
      </c>
      <c r="P431" s="702" t="s">
        <v>156</v>
      </c>
      <c r="Q431" s="702" t="s">
        <v>112</v>
      </c>
      <c r="R431" s="702" t="s">
        <v>113</v>
      </c>
      <c r="S431" s="704" t="s">
        <v>176</v>
      </c>
    </row>
    <row r="432" spans="1:19" hidden="1">
      <c r="A432" s="695">
        <v>43441</v>
      </c>
      <c r="B432" s="696">
        <v>43436</v>
      </c>
      <c r="C432" s="697" t="s">
        <v>106</v>
      </c>
      <c r="D432" s="697" t="s">
        <v>834</v>
      </c>
      <c r="E432" s="697" t="s">
        <v>1050</v>
      </c>
      <c r="F432" s="697" t="s">
        <v>1051</v>
      </c>
      <c r="G432" s="697" t="s">
        <v>836</v>
      </c>
      <c r="H432" s="698">
        <v>10</v>
      </c>
      <c r="I432" s="697" t="s">
        <v>175</v>
      </c>
      <c r="J432" s="697" t="s">
        <v>110</v>
      </c>
      <c r="K432" s="697" t="s">
        <v>102</v>
      </c>
      <c r="L432" s="697" t="s">
        <v>103</v>
      </c>
      <c r="M432" s="697" t="s">
        <v>107</v>
      </c>
      <c r="N432" s="697" t="s">
        <v>104</v>
      </c>
      <c r="O432" s="697" t="s">
        <v>105</v>
      </c>
      <c r="P432" s="697" t="s">
        <v>156</v>
      </c>
      <c r="Q432" s="697" t="s">
        <v>112</v>
      </c>
      <c r="R432" s="697" t="s">
        <v>113</v>
      </c>
      <c r="S432" s="699" t="s">
        <v>176</v>
      </c>
    </row>
    <row r="433" spans="1:19" hidden="1">
      <c r="A433" s="700">
        <v>43448</v>
      </c>
      <c r="B433" s="701">
        <v>43443</v>
      </c>
      <c r="C433" s="702" t="s">
        <v>106</v>
      </c>
      <c r="D433" s="702" t="s">
        <v>839</v>
      </c>
      <c r="E433" s="702" t="s">
        <v>1050</v>
      </c>
      <c r="F433" s="702" t="s">
        <v>1056</v>
      </c>
      <c r="G433" s="702" t="s">
        <v>841</v>
      </c>
      <c r="H433" s="703">
        <v>12.5</v>
      </c>
      <c r="I433" s="702" t="s">
        <v>175</v>
      </c>
      <c r="J433" s="702" t="s">
        <v>110</v>
      </c>
      <c r="K433" s="702" t="s">
        <v>102</v>
      </c>
      <c r="L433" s="702" t="s">
        <v>103</v>
      </c>
      <c r="M433" s="702" t="s">
        <v>107</v>
      </c>
      <c r="N433" s="702" t="s">
        <v>104</v>
      </c>
      <c r="O433" s="702" t="s">
        <v>105</v>
      </c>
      <c r="P433" s="702" t="s">
        <v>156</v>
      </c>
      <c r="Q433" s="702" t="s">
        <v>112</v>
      </c>
      <c r="R433" s="702" t="s">
        <v>113</v>
      </c>
      <c r="S433" s="704" t="s">
        <v>176</v>
      </c>
    </row>
    <row r="434" spans="1:19" hidden="1">
      <c r="A434" s="695">
        <v>43453</v>
      </c>
      <c r="B434" s="696">
        <v>43450</v>
      </c>
      <c r="C434" s="697" t="s">
        <v>106</v>
      </c>
      <c r="D434" s="697" t="s">
        <v>987</v>
      </c>
      <c r="E434" s="697" t="s">
        <v>1050</v>
      </c>
      <c r="F434" s="697" t="s">
        <v>1057</v>
      </c>
      <c r="G434" s="697" t="s">
        <v>989</v>
      </c>
      <c r="H434" s="698">
        <v>187.1</v>
      </c>
      <c r="I434" s="697" t="s">
        <v>175</v>
      </c>
      <c r="J434" s="697" t="s">
        <v>259</v>
      </c>
      <c r="K434" s="697" t="s">
        <v>102</v>
      </c>
      <c r="L434" s="697" t="s">
        <v>103</v>
      </c>
      <c r="M434" s="697" t="s">
        <v>107</v>
      </c>
      <c r="N434" s="697" t="s">
        <v>104</v>
      </c>
      <c r="O434" s="697" t="s">
        <v>105</v>
      </c>
      <c r="P434" s="697" t="s">
        <v>156</v>
      </c>
      <c r="Q434" s="697" t="s">
        <v>112</v>
      </c>
      <c r="R434" s="697" t="s">
        <v>113</v>
      </c>
      <c r="S434" s="699" t="s">
        <v>176</v>
      </c>
    </row>
    <row r="435" spans="1:19" hidden="1">
      <c r="A435" s="700">
        <v>43453</v>
      </c>
      <c r="B435" s="701">
        <v>43450</v>
      </c>
      <c r="C435" s="702" t="s">
        <v>106</v>
      </c>
      <c r="D435" s="702" t="s">
        <v>987</v>
      </c>
      <c r="E435" s="702" t="s">
        <v>1050</v>
      </c>
      <c r="F435" s="702" t="s">
        <v>1058</v>
      </c>
      <c r="G435" s="702" t="s">
        <v>989</v>
      </c>
      <c r="H435" s="703">
        <v>187.1</v>
      </c>
      <c r="I435" s="702" t="s">
        <v>175</v>
      </c>
      <c r="J435" s="702" t="s">
        <v>259</v>
      </c>
      <c r="K435" s="702" t="s">
        <v>102</v>
      </c>
      <c r="L435" s="702" t="s">
        <v>103</v>
      </c>
      <c r="M435" s="702" t="s">
        <v>107</v>
      </c>
      <c r="N435" s="702" t="s">
        <v>104</v>
      </c>
      <c r="O435" s="702" t="s">
        <v>105</v>
      </c>
      <c r="P435" s="702" t="s">
        <v>156</v>
      </c>
      <c r="Q435" s="702" t="s">
        <v>112</v>
      </c>
      <c r="R435" s="702" t="s">
        <v>113</v>
      </c>
      <c r="S435" s="704" t="s">
        <v>176</v>
      </c>
    </row>
    <row r="436" spans="1:19" hidden="1">
      <c r="A436" s="695">
        <v>43465</v>
      </c>
      <c r="B436" s="696">
        <v>43457</v>
      </c>
      <c r="C436" s="697" t="s">
        <v>106</v>
      </c>
      <c r="D436" s="697" t="s">
        <v>1534</v>
      </c>
      <c r="E436" s="697" t="s">
        <v>1050</v>
      </c>
      <c r="F436" s="697" t="s">
        <v>1537</v>
      </c>
      <c r="G436" s="697" t="s">
        <v>1536</v>
      </c>
      <c r="H436" s="698">
        <v>30</v>
      </c>
      <c r="I436" s="697" t="s">
        <v>175</v>
      </c>
      <c r="J436" s="697" t="s">
        <v>114</v>
      </c>
      <c r="K436" s="697" t="s">
        <v>102</v>
      </c>
      <c r="L436" s="697" t="s">
        <v>103</v>
      </c>
      <c r="M436" s="697" t="s">
        <v>107</v>
      </c>
      <c r="N436" s="697" t="s">
        <v>104</v>
      </c>
      <c r="O436" s="697" t="s">
        <v>105</v>
      </c>
      <c r="P436" s="697" t="s">
        <v>156</v>
      </c>
      <c r="Q436" s="697" t="s">
        <v>112</v>
      </c>
      <c r="R436" s="697" t="s">
        <v>113</v>
      </c>
      <c r="S436" s="699" t="s">
        <v>176</v>
      </c>
    </row>
    <row r="437" spans="1:19" hidden="1">
      <c r="A437" s="700">
        <v>43465</v>
      </c>
      <c r="B437" s="701">
        <v>43457</v>
      </c>
      <c r="C437" s="702" t="s">
        <v>106</v>
      </c>
      <c r="D437" s="702" t="s">
        <v>1534</v>
      </c>
      <c r="E437" s="702" t="s">
        <v>1050</v>
      </c>
      <c r="F437" s="702" t="s">
        <v>1537</v>
      </c>
      <c r="G437" s="702" t="s">
        <v>1536</v>
      </c>
      <c r="H437" s="703">
        <v>104.91</v>
      </c>
      <c r="I437" s="702" t="s">
        <v>175</v>
      </c>
      <c r="J437" s="702" t="s">
        <v>114</v>
      </c>
      <c r="K437" s="702" t="s">
        <v>102</v>
      </c>
      <c r="L437" s="702" t="s">
        <v>103</v>
      </c>
      <c r="M437" s="702" t="s">
        <v>107</v>
      </c>
      <c r="N437" s="702" t="s">
        <v>104</v>
      </c>
      <c r="O437" s="702" t="s">
        <v>105</v>
      </c>
      <c r="P437" s="702" t="s">
        <v>156</v>
      </c>
      <c r="Q437" s="702" t="s">
        <v>112</v>
      </c>
      <c r="R437" s="702" t="s">
        <v>113</v>
      </c>
      <c r="S437" s="704" t="s">
        <v>176</v>
      </c>
    </row>
    <row r="438" spans="1:19" hidden="1">
      <c r="A438" s="695">
        <v>43373</v>
      </c>
      <c r="B438" s="696">
        <v>43373</v>
      </c>
      <c r="C438" s="697" t="s">
        <v>156</v>
      </c>
      <c r="D438" s="697" t="s">
        <v>508</v>
      </c>
      <c r="E438" s="697" t="s">
        <v>509</v>
      </c>
      <c r="F438" s="697" t="s">
        <v>510</v>
      </c>
      <c r="G438" s="697" t="s">
        <v>511</v>
      </c>
      <c r="H438" s="698">
        <v>6000</v>
      </c>
      <c r="I438" s="697" t="s">
        <v>175</v>
      </c>
      <c r="J438" s="697" t="s">
        <v>101</v>
      </c>
      <c r="K438" s="697" t="s">
        <v>109</v>
      </c>
      <c r="L438" s="697" t="s">
        <v>103</v>
      </c>
      <c r="M438" s="697" t="s">
        <v>156</v>
      </c>
      <c r="N438" s="697" t="s">
        <v>104</v>
      </c>
      <c r="O438" s="697" t="s">
        <v>105</v>
      </c>
      <c r="P438" s="697" t="s">
        <v>156</v>
      </c>
      <c r="Q438" s="697" t="s">
        <v>156</v>
      </c>
      <c r="R438" s="697" t="s">
        <v>156</v>
      </c>
      <c r="S438" s="699" t="s">
        <v>156</v>
      </c>
    </row>
    <row r="439" spans="1:19" hidden="1">
      <c r="A439" s="700">
        <v>43374</v>
      </c>
      <c r="B439" s="701">
        <v>43374</v>
      </c>
      <c r="C439" s="702" t="s">
        <v>156</v>
      </c>
      <c r="D439" s="702" t="s">
        <v>1059</v>
      </c>
      <c r="E439" s="702" t="s">
        <v>509</v>
      </c>
      <c r="F439" s="702" t="s">
        <v>510</v>
      </c>
      <c r="G439" s="702" t="s">
        <v>511</v>
      </c>
      <c r="H439" s="703">
        <v>-6000</v>
      </c>
      <c r="I439" s="702" t="s">
        <v>175</v>
      </c>
      <c r="J439" s="702" t="s">
        <v>101</v>
      </c>
      <c r="K439" s="702" t="s">
        <v>109</v>
      </c>
      <c r="L439" s="702" t="s">
        <v>103</v>
      </c>
      <c r="M439" s="702" t="s">
        <v>156</v>
      </c>
      <c r="N439" s="702" t="s">
        <v>104</v>
      </c>
      <c r="O439" s="702" t="s">
        <v>105</v>
      </c>
      <c r="P439" s="702" t="s">
        <v>156</v>
      </c>
      <c r="Q439" s="702" t="s">
        <v>156</v>
      </c>
      <c r="R439" s="702" t="s">
        <v>156</v>
      </c>
      <c r="S439" s="704" t="s">
        <v>156</v>
      </c>
    </row>
    <row r="440" spans="1:19" hidden="1">
      <c r="A440" s="695">
        <v>43378</v>
      </c>
      <c r="B440" s="696">
        <v>43373</v>
      </c>
      <c r="C440" s="697" t="s">
        <v>106</v>
      </c>
      <c r="D440" s="697" t="s">
        <v>1060</v>
      </c>
      <c r="E440" s="697" t="s">
        <v>509</v>
      </c>
      <c r="F440" s="697" t="s">
        <v>1061</v>
      </c>
      <c r="G440" s="697" t="s">
        <v>1062</v>
      </c>
      <c r="H440" s="698">
        <v>600</v>
      </c>
      <c r="I440" s="697" t="s">
        <v>175</v>
      </c>
      <c r="J440" s="697" t="s">
        <v>101</v>
      </c>
      <c r="K440" s="697" t="s">
        <v>102</v>
      </c>
      <c r="L440" s="697" t="s">
        <v>103</v>
      </c>
      <c r="M440" s="697" t="s">
        <v>107</v>
      </c>
      <c r="N440" s="697" t="s">
        <v>104</v>
      </c>
      <c r="O440" s="697" t="s">
        <v>105</v>
      </c>
      <c r="P440" s="697" t="s">
        <v>156</v>
      </c>
      <c r="Q440" s="697" t="s">
        <v>1063</v>
      </c>
      <c r="R440" s="697" t="s">
        <v>1064</v>
      </c>
      <c r="S440" s="699" t="s">
        <v>176</v>
      </c>
    </row>
    <row r="441" spans="1:19" hidden="1">
      <c r="A441" s="700">
        <v>43390</v>
      </c>
      <c r="B441" s="701">
        <v>43373</v>
      </c>
      <c r="C441" s="702" t="s">
        <v>106</v>
      </c>
      <c r="D441" s="702" t="s">
        <v>1065</v>
      </c>
      <c r="E441" s="702" t="s">
        <v>509</v>
      </c>
      <c r="F441" s="702" t="s">
        <v>1066</v>
      </c>
      <c r="G441" s="702" t="s">
        <v>1067</v>
      </c>
      <c r="H441" s="703">
        <v>2794.35</v>
      </c>
      <c r="I441" s="702" t="s">
        <v>175</v>
      </c>
      <c r="J441" s="702" t="s">
        <v>101</v>
      </c>
      <c r="K441" s="702" t="s">
        <v>109</v>
      </c>
      <c r="L441" s="702" t="s">
        <v>103</v>
      </c>
      <c r="M441" s="702" t="s">
        <v>107</v>
      </c>
      <c r="N441" s="702" t="s">
        <v>104</v>
      </c>
      <c r="O441" s="702" t="s">
        <v>105</v>
      </c>
      <c r="P441" s="702" t="s">
        <v>156</v>
      </c>
      <c r="Q441" s="702" t="s">
        <v>1068</v>
      </c>
      <c r="R441" s="702" t="s">
        <v>1069</v>
      </c>
      <c r="S441" s="704" t="s">
        <v>176</v>
      </c>
    </row>
    <row r="442" spans="1:19" hidden="1">
      <c r="A442" s="695">
        <v>43390</v>
      </c>
      <c r="B442" s="696">
        <v>43390</v>
      </c>
      <c r="C442" s="697" t="s">
        <v>156</v>
      </c>
      <c r="D442" s="697" t="s">
        <v>1070</v>
      </c>
      <c r="E442" s="697" t="s">
        <v>509</v>
      </c>
      <c r="F442" s="697" t="s">
        <v>1071</v>
      </c>
      <c r="G442" s="697" t="s">
        <v>133</v>
      </c>
      <c r="H442" s="698">
        <v>1350</v>
      </c>
      <c r="I442" s="697" t="s">
        <v>175</v>
      </c>
      <c r="J442" s="697" t="s">
        <v>156</v>
      </c>
      <c r="K442" s="697" t="s">
        <v>156</v>
      </c>
      <c r="L442" s="697" t="s">
        <v>156</v>
      </c>
      <c r="M442" s="697" t="s">
        <v>156</v>
      </c>
      <c r="N442" s="697" t="s">
        <v>156</v>
      </c>
      <c r="O442" s="697" t="s">
        <v>105</v>
      </c>
      <c r="P442" s="697" t="s">
        <v>156</v>
      </c>
      <c r="Q442" s="697" t="s">
        <v>156</v>
      </c>
      <c r="R442" s="697" t="s">
        <v>156</v>
      </c>
      <c r="S442" s="699" t="s">
        <v>156</v>
      </c>
    </row>
    <row r="443" spans="1:19" hidden="1">
      <c r="A443" s="700">
        <v>43418</v>
      </c>
      <c r="B443" s="701">
        <v>43418</v>
      </c>
      <c r="C443" s="702" t="s">
        <v>156</v>
      </c>
      <c r="D443" s="702" t="s">
        <v>1072</v>
      </c>
      <c r="E443" s="702" t="s">
        <v>509</v>
      </c>
      <c r="F443" s="702" t="s">
        <v>1073</v>
      </c>
      <c r="G443" s="702" t="s">
        <v>156</v>
      </c>
      <c r="H443" s="703">
        <v>-2500</v>
      </c>
      <c r="I443" s="702" t="s">
        <v>175</v>
      </c>
      <c r="J443" s="702" t="s">
        <v>156</v>
      </c>
      <c r="K443" s="702" t="s">
        <v>156</v>
      </c>
      <c r="L443" s="702" t="s">
        <v>103</v>
      </c>
      <c r="M443" s="702" t="s">
        <v>156</v>
      </c>
      <c r="N443" s="702" t="s">
        <v>104</v>
      </c>
      <c r="O443" s="702" t="s">
        <v>105</v>
      </c>
      <c r="P443" s="702" t="s">
        <v>156</v>
      </c>
      <c r="Q443" s="702" t="s">
        <v>156</v>
      </c>
      <c r="R443" s="702" t="s">
        <v>156</v>
      </c>
      <c r="S443" s="704" t="s">
        <v>156</v>
      </c>
    </row>
    <row r="444" spans="1:19" hidden="1">
      <c r="A444" s="695">
        <v>43418</v>
      </c>
      <c r="B444" s="696">
        <v>43418</v>
      </c>
      <c r="C444" s="697" t="s">
        <v>156</v>
      </c>
      <c r="D444" s="697" t="s">
        <v>1072</v>
      </c>
      <c r="E444" s="697" t="s">
        <v>509</v>
      </c>
      <c r="F444" s="697" t="s">
        <v>1073</v>
      </c>
      <c r="G444" s="697" t="s">
        <v>156</v>
      </c>
      <c r="H444" s="698">
        <v>2500</v>
      </c>
      <c r="I444" s="697" t="s">
        <v>175</v>
      </c>
      <c r="J444" s="697" t="s">
        <v>101</v>
      </c>
      <c r="K444" s="697" t="s">
        <v>109</v>
      </c>
      <c r="L444" s="697" t="s">
        <v>103</v>
      </c>
      <c r="M444" s="697" t="s">
        <v>156</v>
      </c>
      <c r="N444" s="697" t="s">
        <v>104</v>
      </c>
      <c r="O444" s="697" t="s">
        <v>105</v>
      </c>
      <c r="P444" s="697" t="s">
        <v>156</v>
      </c>
      <c r="Q444" s="697" t="s">
        <v>156</v>
      </c>
      <c r="R444" s="697" t="s">
        <v>156</v>
      </c>
      <c r="S444" s="699" t="s">
        <v>156</v>
      </c>
    </row>
    <row r="445" spans="1:19" hidden="1">
      <c r="A445" s="700">
        <v>43418</v>
      </c>
      <c r="B445" s="701">
        <v>43418</v>
      </c>
      <c r="C445" s="702" t="s">
        <v>156</v>
      </c>
      <c r="D445" s="702" t="s">
        <v>1074</v>
      </c>
      <c r="E445" s="702" t="s">
        <v>509</v>
      </c>
      <c r="F445" s="702" t="s">
        <v>1075</v>
      </c>
      <c r="G445" s="702" t="s">
        <v>133</v>
      </c>
      <c r="H445" s="703">
        <v>2500</v>
      </c>
      <c r="I445" s="702" t="s">
        <v>175</v>
      </c>
      <c r="J445" s="702" t="s">
        <v>156</v>
      </c>
      <c r="K445" s="702" t="s">
        <v>156</v>
      </c>
      <c r="L445" s="702" t="s">
        <v>156</v>
      </c>
      <c r="M445" s="702" t="s">
        <v>156</v>
      </c>
      <c r="N445" s="702" t="s">
        <v>156</v>
      </c>
      <c r="O445" s="702" t="s">
        <v>105</v>
      </c>
      <c r="P445" s="702" t="s">
        <v>156</v>
      </c>
      <c r="Q445" s="702" t="s">
        <v>156</v>
      </c>
      <c r="R445" s="702" t="s">
        <v>156</v>
      </c>
      <c r="S445" s="704" t="s">
        <v>156</v>
      </c>
    </row>
    <row r="446" spans="1:19" hidden="1">
      <c r="A446" s="695">
        <v>43420</v>
      </c>
      <c r="B446" s="696">
        <v>43418</v>
      </c>
      <c r="C446" s="697" t="s">
        <v>106</v>
      </c>
      <c r="D446" s="697" t="s">
        <v>1076</v>
      </c>
      <c r="E446" s="697" t="s">
        <v>509</v>
      </c>
      <c r="F446" s="697" t="s">
        <v>1077</v>
      </c>
      <c r="G446" s="697" t="s">
        <v>1078</v>
      </c>
      <c r="H446" s="698">
        <v>2565</v>
      </c>
      <c r="I446" s="697" t="s">
        <v>175</v>
      </c>
      <c r="J446" s="697" t="s">
        <v>101</v>
      </c>
      <c r="K446" s="697" t="s">
        <v>102</v>
      </c>
      <c r="L446" s="697" t="s">
        <v>103</v>
      </c>
      <c r="M446" s="697" t="s">
        <v>107</v>
      </c>
      <c r="N446" s="697" t="s">
        <v>104</v>
      </c>
      <c r="O446" s="697" t="s">
        <v>105</v>
      </c>
      <c r="P446" s="697" t="s">
        <v>156</v>
      </c>
      <c r="Q446" s="697" t="s">
        <v>1079</v>
      </c>
      <c r="R446" s="697" t="s">
        <v>1080</v>
      </c>
      <c r="S446" s="699" t="s">
        <v>176</v>
      </c>
    </row>
    <row r="447" spans="1:19" hidden="1">
      <c r="A447" s="700">
        <v>43465</v>
      </c>
      <c r="B447" s="701">
        <v>43465</v>
      </c>
      <c r="C447" s="702" t="s">
        <v>156</v>
      </c>
      <c r="D447" s="702" t="s">
        <v>1538</v>
      </c>
      <c r="E447" s="702" t="s">
        <v>509</v>
      </c>
      <c r="F447" s="702" t="s">
        <v>1539</v>
      </c>
      <c r="G447" s="702" t="s">
        <v>156</v>
      </c>
      <c r="H447" s="703">
        <v>3121.5</v>
      </c>
      <c r="I447" s="702" t="s">
        <v>175</v>
      </c>
      <c r="J447" s="702" t="s">
        <v>101</v>
      </c>
      <c r="K447" s="702" t="s">
        <v>109</v>
      </c>
      <c r="L447" s="702" t="s">
        <v>156</v>
      </c>
      <c r="M447" s="702" t="s">
        <v>156</v>
      </c>
      <c r="N447" s="702" t="s">
        <v>156</v>
      </c>
      <c r="O447" s="702" t="s">
        <v>105</v>
      </c>
      <c r="P447" s="702" t="s">
        <v>156</v>
      </c>
      <c r="Q447" s="702" t="s">
        <v>1068</v>
      </c>
      <c r="R447" s="702" t="s">
        <v>1069</v>
      </c>
      <c r="S447" s="704" t="s">
        <v>176</v>
      </c>
    </row>
    <row r="448" spans="1:19" hidden="1">
      <c r="A448" s="695">
        <v>43282</v>
      </c>
      <c r="B448" s="696">
        <v>43282</v>
      </c>
      <c r="C448" s="697" t="s">
        <v>156</v>
      </c>
      <c r="D448" s="697" t="s">
        <v>545</v>
      </c>
      <c r="E448" s="697" t="s">
        <v>196</v>
      </c>
      <c r="F448" s="697" t="s">
        <v>546</v>
      </c>
      <c r="G448" s="697" t="s">
        <v>547</v>
      </c>
      <c r="H448" s="698">
        <v>-6223.69</v>
      </c>
      <c r="I448" s="697" t="s">
        <v>175</v>
      </c>
      <c r="J448" s="697" t="s">
        <v>156</v>
      </c>
      <c r="K448" s="697" t="s">
        <v>156</v>
      </c>
      <c r="L448" s="697" t="s">
        <v>156</v>
      </c>
      <c r="M448" s="697" t="s">
        <v>156</v>
      </c>
      <c r="N448" s="697" t="s">
        <v>156</v>
      </c>
      <c r="O448" s="697" t="s">
        <v>105</v>
      </c>
      <c r="P448" s="697" t="s">
        <v>156</v>
      </c>
      <c r="Q448" s="697" t="s">
        <v>156</v>
      </c>
      <c r="R448" s="697" t="s">
        <v>156</v>
      </c>
      <c r="S448" s="699" t="s">
        <v>156</v>
      </c>
    </row>
    <row r="449" spans="1:19" hidden="1">
      <c r="A449" s="700">
        <v>43282</v>
      </c>
      <c r="B449" s="701">
        <v>43282</v>
      </c>
      <c r="C449" s="702" t="s">
        <v>156</v>
      </c>
      <c r="D449" s="702" t="s">
        <v>218</v>
      </c>
      <c r="E449" s="702" t="s">
        <v>196</v>
      </c>
      <c r="F449" s="702" t="s">
        <v>219</v>
      </c>
      <c r="G449" s="702" t="s">
        <v>220</v>
      </c>
      <c r="H449" s="703">
        <v>88000</v>
      </c>
      <c r="I449" s="702" t="s">
        <v>175</v>
      </c>
      <c r="J449" s="702" t="s">
        <v>221</v>
      </c>
      <c r="K449" s="702" t="s">
        <v>102</v>
      </c>
      <c r="L449" s="702" t="s">
        <v>103</v>
      </c>
      <c r="M449" s="702" t="s">
        <v>156</v>
      </c>
      <c r="N449" s="702" t="s">
        <v>104</v>
      </c>
      <c r="O449" s="702" t="s">
        <v>105</v>
      </c>
      <c r="P449" s="702" t="s">
        <v>156</v>
      </c>
      <c r="Q449" s="702" t="s">
        <v>156</v>
      </c>
      <c r="R449" s="702" t="s">
        <v>156</v>
      </c>
      <c r="S449" s="704" t="s">
        <v>156</v>
      </c>
    </row>
    <row r="450" spans="1:19" hidden="1">
      <c r="A450" s="695">
        <v>43282</v>
      </c>
      <c r="B450" s="696">
        <v>43282</v>
      </c>
      <c r="C450" s="697" t="s">
        <v>156</v>
      </c>
      <c r="D450" s="697" t="s">
        <v>218</v>
      </c>
      <c r="E450" s="697" t="s">
        <v>196</v>
      </c>
      <c r="F450" s="697" t="s">
        <v>219</v>
      </c>
      <c r="G450" s="697" t="s">
        <v>220</v>
      </c>
      <c r="H450" s="698">
        <v>-88000</v>
      </c>
      <c r="I450" s="697" t="s">
        <v>175</v>
      </c>
      <c r="J450" s="697" t="s">
        <v>156</v>
      </c>
      <c r="K450" s="697" t="s">
        <v>156</v>
      </c>
      <c r="L450" s="697" t="s">
        <v>103</v>
      </c>
      <c r="M450" s="697" t="s">
        <v>156</v>
      </c>
      <c r="N450" s="697" t="s">
        <v>104</v>
      </c>
      <c r="O450" s="697" t="s">
        <v>105</v>
      </c>
      <c r="P450" s="697" t="s">
        <v>156</v>
      </c>
      <c r="Q450" s="697" t="s">
        <v>156</v>
      </c>
      <c r="R450" s="697" t="s">
        <v>156</v>
      </c>
      <c r="S450" s="699" t="s">
        <v>156</v>
      </c>
    </row>
    <row r="451" spans="1:19" hidden="1">
      <c r="A451" s="700">
        <v>43292</v>
      </c>
      <c r="B451" s="701">
        <v>43292</v>
      </c>
      <c r="C451" s="702" t="s">
        <v>156</v>
      </c>
      <c r="D451" s="702" t="s">
        <v>195</v>
      </c>
      <c r="E451" s="702" t="s">
        <v>196</v>
      </c>
      <c r="F451" s="702" t="s">
        <v>197</v>
      </c>
      <c r="G451" s="702" t="s">
        <v>133</v>
      </c>
      <c r="H451" s="703">
        <v>43311.05</v>
      </c>
      <c r="I451" s="702" t="s">
        <v>175</v>
      </c>
      <c r="J451" s="702" t="s">
        <v>156</v>
      </c>
      <c r="K451" s="702" t="s">
        <v>156</v>
      </c>
      <c r="L451" s="702" t="s">
        <v>156</v>
      </c>
      <c r="M451" s="702" t="s">
        <v>156</v>
      </c>
      <c r="N451" s="702" t="s">
        <v>156</v>
      </c>
      <c r="O451" s="702" t="s">
        <v>105</v>
      </c>
      <c r="P451" s="702" t="s">
        <v>156</v>
      </c>
      <c r="Q451" s="702" t="s">
        <v>156</v>
      </c>
      <c r="R451" s="702" t="s">
        <v>156</v>
      </c>
      <c r="S451" s="704" t="s">
        <v>156</v>
      </c>
    </row>
    <row r="452" spans="1:19" hidden="1">
      <c r="A452" s="695">
        <v>43306</v>
      </c>
      <c r="B452" s="696">
        <v>43306</v>
      </c>
      <c r="C452" s="697" t="s">
        <v>156</v>
      </c>
      <c r="D452" s="697" t="s">
        <v>200</v>
      </c>
      <c r="E452" s="697" t="s">
        <v>196</v>
      </c>
      <c r="F452" s="697" t="s">
        <v>201</v>
      </c>
      <c r="G452" s="697" t="s">
        <v>133</v>
      </c>
      <c r="H452" s="698">
        <v>48816.17</v>
      </c>
      <c r="I452" s="697" t="s">
        <v>175</v>
      </c>
      <c r="J452" s="697" t="s">
        <v>156</v>
      </c>
      <c r="K452" s="697" t="s">
        <v>156</v>
      </c>
      <c r="L452" s="697" t="s">
        <v>156</v>
      </c>
      <c r="M452" s="697" t="s">
        <v>156</v>
      </c>
      <c r="N452" s="697" t="s">
        <v>156</v>
      </c>
      <c r="O452" s="697" t="s">
        <v>105</v>
      </c>
      <c r="P452" s="697" t="s">
        <v>156</v>
      </c>
      <c r="Q452" s="697" t="s">
        <v>156</v>
      </c>
      <c r="R452" s="697" t="s">
        <v>156</v>
      </c>
      <c r="S452" s="699" t="s">
        <v>156</v>
      </c>
    </row>
    <row r="453" spans="1:19" hidden="1">
      <c r="A453" s="700">
        <v>43312</v>
      </c>
      <c r="B453" s="701">
        <v>43312</v>
      </c>
      <c r="C453" s="702" t="s">
        <v>156</v>
      </c>
      <c r="D453" s="702" t="s">
        <v>548</v>
      </c>
      <c r="E453" s="702" t="s">
        <v>196</v>
      </c>
      <c r="F453" s="702" t="s">
        <v>549</v>
      </c>
      <c r="G453" s="702" t="s">
        <v>547</v>
      </c>
      <c r="H453" s="703">
        <v>19526.47</v>
      </c>
      <c r="I453" s="702" t="s">
        <v>175</v>
      </c>
      <c r="J453" s="702" t="s">
        <v>156</v>
      </c>
      <c r="K453" s="702" t="s">
        <v>156</v>
      </c>
      <c r="L453" s="702" t="s">
        <v>156</v>
      </c>
      <c r="M453" s="702" t="s">
        <v>156</v>
      </c>
      <c r="N453" s="702" t="s">
        <v>156</v>
      </c>
      <c r="O453" s="702" t="s">
        <v>105</v>
      </c>
      <c r="P453" s="702" t="s">
        <v>156</v>
      </c>
      <c r="Q453" s="702" t="s">
        <v>156</v>
      </c>
      <c r="R453" s="702" t="s">
        <v>156</v>
      </c>
      <c r="S453" s="704" t="s">
        <v>156</v>
      </c>
    </row>
    <row r="454" spans="1:19" hidden="1">
      <c r="A454" s="695">
        <v>43313</v>
      </c>
      <c r="B454" s="696">
        <v>43313</v>
      </c>
      <c r="C454" s="697" t="s">
        <v>156</v>
      </c>
      <c r="D454" s="697" t="s">
        <v>550</v>
      </c>
      <c r="E454" s="697" t="s">
        <v>196</v>
      </c>
      <c r="F454" s="697" t="s">
        <v>549</v>
      </c>
      <c r="G454" s="697" t="s">
        <v>547</v>
      </c>
      <c r="H454" s="698">
        <v>-19526.47</v>
      </c>
      <c r="I454" s="697" t="s">
        <v>175</v>
      </c>
      <c r="J454" s="697" t="s">
        <v>156</v>
      </c>
      <c r="K454" s="697" t="s">
        <v>156</v>
      </c>
      <c r="L454" s="697" t="s">
        <v>156</v>
      </c>
      <c r="M454" s="697" t="s">
        <v>156</v>
      </c>
      <c r="N454" s="697" t="s">
        <v>156</v>
      </c>
      <c r="O454" s="697" t="s">
        <v>105</v>
      </c>
      <c r="P454" s="697" t="s">
        <v>156</v>
      </c>
      <c r="Q454" s="697" t="s">
        <v>156</v>
      </c>
      <c r="R454" s="697" t="s">
        <v>156</v>
      </c>
      <c r="S454" s="699" t="s">
        <v>156</v>
      </c>
    </row>
    <row r="455" spans="1:19" hidden="1">
      <c r="A455" s="700">
        <v>43313</v>
      </c>
      <c r="B455" s="701">
        <v>43313</v>
      </c>
      <c r="C455" s="702" t="s">
        <v>156</v>
      </c>
      <c r="D455" s="702" t="s">
        <v>222</v>
      </c>
      <c r="E455" s="702" t="s">
        <v>196</v>
      </c>
      <c r="F455" s="702" t="s">
        <v>223</v>
      </c>
      <c r="G455" s="702" t="s">
        <v>224</v>
      </c>
      <c r="H455" s="703">
        <v>88000</v>
      </c>
      <c r="I455" s="702" t="s">
        <v>175</v>
      </c>
      <c r="J455" s="702" t="s">
        <v>221</v>
      </c>
      <c r="K455" s="702" t="s">
        <v>102</v>
      </c>
      <c r="L455" s="702" t="s">
        <v>103</v>
      </c>
      <c r="M455" s="702" t="s">
        <v>156</v>
      </c>
      <c r="N455" s="702" t="s">
        <v>104</v>
      </c>
      <c r="O455" s="702" t="s">
        <v>105</v>
      </c>
      <c r="P455" s="702" t="s">
        <v>156</v>
      </c>
      <c r="Q455" s="702" t="s">
        <v>156</v>
      </c>
      <c r="R455" s="702" t="s">
        <v>156</v>
      </c>
      <c r="S455" s="704" t="s">
        <v>156</v>
      </c>
    </row>
    <row r="456" spans="1:19" hidden="1">
      <c r="A456" s="695">
        <v>43313</v>
      </c>
      <c r="B456" s="696">
        <v>43313</v>
      </c>
      <c r="C456" s="697" t="s">
        <v>156</v>
      </c>
      <c r="D456" s="697" t="s">
        <v>222</v>
      </c>
      <c r="E456" s="697" t="s">
        <v>196</v>
      </c>
      <c r="F456" s="697" t="s">
        <v>223</v>
      </c>
      <c r="G456" s="697" t="s">
        <v>224</v>
      </c>
      <c r="H456" s="698">
        <v>-88000</v>
      </c>
      <c r="I456" s="697" t="s">
        <v>175</v>
      </c>
      <c r="J456" s="697" t="s">
        <v>156</v>
      </c>
      <c r="K456" s="697" t="s">
        <v>156</v>
      </c>
      <c r="L456" s="697" t="s">
        <v>103</v>
      </c>
      <c r="M456" s="697" t="s">
        <v>156</v>
      </c>
      <c r="N456" s="697" t="s">
        <v>104</v>
      </c>
      <c r="O456" s="697" t="s">
        <v>105</v>
      </c>
      <c r="P456" s="697" t="s">
        <v>156</v>
      </c>
      <c r="Q456" s="697" t="s">
        <v>156</v>
      </c>
      <c r="R456" s="697" t="s">
        <v>156</v>
      </c>
      <c r="S456" s="699" t="s">
        <v>156</v>
      </c>
    </row>
    <row r="457" spans="1:19" hidden="1">
      <c r="A457" s="700">
        <v>43320</v>
      </c>
      <c r="B457" s="701">
        <v>43320</v>
      </c>
      <c r="C457" s="702" t="s">
        <v>156</v>
      </c>
      <c r="D457" s="702" t="s">
        <v>202</v>
      </c>
      <c r="E457" s="702" t="s">
        <v>196</v>
      </c>
      <c r="F457" s="702" t="s">
        <v>203</v>
      </c>
      <c r="G457" s="702" t="s">
        <v>133</v>
      </c>
      <c r="H457" s="703">
        <v>47139.45</v>
      </c>
      <c r="I457" s="702" t="s">
        <v>175</v>
      </c>
      <c r="J457" s="702" t="s">
        <v>156</v>
      </c>
      <c r="K457" s="702" t="s">
        <v>156</v>
      </c>
      <c r="L457" s="702" t="s">
        <v>156</v>
      </c>
      <c r="M457" s="702" t="s">
        <v>156</v>
      </c>
      <c r="N457" s="702" t="s">
        <v>156</v>
      </c>
      <c r="O457" s="702" t="s">
        <v>105</v>
      </c>
      <c r="P457" s="702" t="s">
        <v>156</v>
      </c>
      <c r="Q457" s="702" t="s">
        <v>156</v>
      </c>
      <c r="R457" s="702" t="s">
        <v>156</v>
      </c>
      <c r="S457" s="704" t="s">
        <v>156</v>
      </c>
    </row>
    <row r="458" spans="1:19" hidden="1">
      <c r="A458" s="695">
        <v>43334</v>
      </c>
      <c r="B458" s="696">
        <v>43334</v>
      </c>
      <c r="C458" s="697" t="s">
        <v>156</v>
      </c>
      <c r="D458" s="697" t="s">
        <v>205</v>
      </c>
      <c r="E458" s="697" t="s">
        <v>196</v>
      </c>
      <c r="F458" s="697" t="s">
        <v>206</v>
      </c>
      <c r="G458" s="697" t="s">
        <v>133</v>
      </c>
      <c r="H458" s="698">
        <v>47419.87</v>
      </c>
      <c r="I458" s="697" t="s">
        <v>175</v>
      </c>
      <c r="J458" s="697" t="s">
        <v>156</v>
      </c>
      <c r="K458" s="697" t="s">
        <v>156</v>
      </c>
      <c r="L458" s="697" t="s">
        <v>156</v>
      </c>
      <c r="M458" s="697" t="s">
        <v>156</v>
      </c>
      <c r="N458" s="697" t="s">
        <v>156</v>
      </c>
      <c r="O458" s="697" t="s">
        <v>105</v>
      </c>
      <c r="P458" s="697" t="s">
        <v>156</v>
      </c>
      <c r="Q458" s="697" t="s">
        <v>156</v>
      </c>
      <c r="R458" s="697" t="s">
        <v>156</v>
      </c>
      <c r="S458" s="699" t="s">
        <v>156</v>
      </c>
    </row>
    <row r="459" spans="1:19" hidden="1">
      <c r="A459" s="700">
        <v>43343</v>
      </c>
      <c r="B459" s="701">
        <v>43343</v>
      </c>
      <c r="C459" s="702" t="s">
        <v>156</v>
      </c>
      <c r="D459" s="702" t="s">
        <v>551</v>
      </c>
      <c r="E459" s="702" t="s">
        <v>196</v>
      </c>
      <c r="F459" s="702" t="s">
        <v>552</v>
      </c>
      <c r="G459" s="702" t="s">
        <v>547</v>
      </c>
      <c r="H459" s="703">
        <v>33193.910000000003</v>
      </c>
      <c r="I459" s="702" t="s">
        <v>175</v>
      </c>
      <c r="J459" s="702" t="s">
        <v>156</v>
      </c>
      <c r="K459" s="702" t="s">
        <v>156</v>
      </c>
      <c r="L459" s="702" t="s">
        <v>156</v>
      </c>
      <c r="M459" s="702" t="s">
        <v>156</v>
      </c>
      <c r="N459" s="702" t="s">
        <v>156</v>
      </c>
      <c r="O459" s="702" t="s">
        <v>105</v>
      </c>
      <c r="P459" s="702" t="s">
        <v>156</v>
      </c>
      <c r="Q459" s="702" t="s">
        <v>156</v>
      </c>
      <c r="R459" s="702" t="s">
        <v>156</v>
      </c>
      <c r="S459" s="704" t="s">
        <v>156</v>
      </c>
    </row>
    <row r="460" spans="1:19" hidden="1">
      <c r="A460" s="695">
        <v>43344</v>
      </c>
      <c r="B460" s="696">
        <v>43344</v>
      </c>
      <c r="C460" s="697" t="s">
        <v>156</v>
      </c>
      <c r="D460" s="697" t="s">
        <v>553</v>
      </c>
      <c r="E460" s="697" t="s">
        <v>196</v>
      </c>
      <c r="F460" s="697" t="s">
        <v>552</v>
      </c>
      <c r="G460" s="697" t="s">
        <v>547</v>
      </c>
      <c r="H460" s="698">
        <v>-33193.910000000003</v>
      </c>
      <c r="I460" s="697" t="s">
        <v>175</v>
      </c>
      <c r="J460" s="697" t="s">
        <v>156</v>
      </c>
      <c r="K460" s="697" t="s">
        <v>156</v>
      </c>
      <c r="L460" s="697" t="s">
        <v>156</v>
      </c>
      <c r="M460" s="697" t="s">
        <v>156</v>
      </c>
      <c r="N460" s="697" t="s">
        <v>156</v>
      </c>
      <c r="O460" s="697" t="s">
        <v>105</v>
      </c>
      <c r="P460" s="697" t="s">
        <v>156</v>
      </c>
      <c r="Q460" s="697" t="s">
        <v>156</v>
      </c>
      <c r="R460" s="697" t="s">
        <v>156</v>
      </c>
      <c r="S460" s="699" t="s">
        <v>156</v>
      </c>
    </row>
    <row r="461" spans="1:19" hidden="1">
      <c r="A461" s="700">
        <v>43344</v>
      </c>
      <c r="B461" s="701">
        <v>43344</v>
      </c>
      <c r="C461" s="702" t="s">
        <v>156</v>
      </c>
      <c r="D461" s="702" t="s">
        <v>225</v>
      </c>
      <c r="E461" s="702" t="s">
        <v>196</v>
      </c>
      <c r="F461" s="702" t="s">
        <v>226</v>
      </c>
      <c r="G461" s="702" t="s">
        <v>227</v>
      </c>
      <c r="H461" s="703">
        <v>88000</v>
      </c>
      <c r="I461" s="702" t="s">
        <v>175</v>
      </c>
      <c r="J461" s="702" t="s">
        <v>221</v>
      </c>
      <c r="K461" s="702" t="s">
        <v>102</v>
      </c>
      <c r="L461" s="702" t="s">
        <v>103</v>
      </c>
      <c r="M461" s="702" t="s">
        <v>156</v>
      </c>
      <c r="N461" s="702" t="s">
        <v>104</v>
      </c>
      <c r="O461" s="702" t="s">
        <v>105</v>
      </c>
      <c r="P461" s="702" t="s">
        <v>156</v>
      </c>
      <c r="Q461" s="702" t="s">
        <v>156</v>
      </c>
      <c r="R461" s="702" t="s">
        <v>156</v>
      </c>
      <c r="S461" s="704" t="s">
        <v>156</v>
      </c>
    </row>
    <row r="462" spans="1:19" hidden="1">
      <c r="A462" s="695">
        <v>43344</v>
      </c>
      <c r="B462" s="696">
        <v>43344</v>
      </c>
      <c r="C462" s="697" t="s">
        <v>156</v>
      </c>
      <c r="D462" s="697" t="s">
        <v>225</v>
      </c>
      <c r="E462" s="697" t="s">
        <v>196</v>
      </c>
      <c r="F462" s="697" t="s">
        <v>226</v>
      </c>
      <c r="G462" s="697" t="s">
        <v>227</v>
      </c>
      <c r="H462" s="698">
        <v>-88000</v>
      </c>
      <c r="I462" s="697" t="s">
        <v>175</v>
      </c>
      <c r="J462" s="697" t="s">
        <v>156</v>
      </c>
      <c r="K462" s="697" t="s">
        <v>156</v>
      </c>
      <c r="L462" s="697" t="s">
        <v>103</v>
      </c>
      <c r="M462" s="697" t="s">
        <v>156</v>
      </c>
      <c r="N462" s="697" t="s">
        <v>104</v>
      </c>
      <c r="O462" s="697" t="s">
        <v>105</v>
      </c>
      <c r="P462" s="697" t="s">
        <v>156</v>
      </c>
      <c r="Q462" s="697" t="s">
        <v>156</v>
      </c>
      <c r="R462" s="697" t="s">
        <v>156</v>
      </c>
      <c r="S462" s="699" t="s">
        <v>156</v>
      </c>
    </row>
    <row r="463" spans="1:19" hidden="1">
      <c r="A463" s="700">
        <v>43348</v>
      </c>
      <c r="B463" s="701">
        <v>43348</v>
      </c>
      <c r="C463" s="702" t="s">
        <v>156</v>
      </c>
      <c r="D463" s="702" t="s">
        <v>207</v>
      </c>
      <c r="E463" s="702" t="s">
        <v>196</v>
      </c>
      <c r="F463" s="702" t="s">
        <v>208</v>
      </c>
      <c r="G463" s="702" t="s">
        <v>133</v>
      </c>
      <c r="H463" s="703">
        <v>46721.78</v>
      </c>
      <c r="I463" s="702" t="s">
        <v>175</v>
      </c>
      <c r="J463" s="702" t="s">
        <v>156</v>
      </c>
      <c r="K463" s="702" t="s">
        <v>156</v>
      </c>
      <c r="L463" s="702" t="s">
        <v>156</v>
      </c>
      <c r="M463" s="702" t="s">
        <v>156</v>
      </c>
      <c r="N463" s="702" t="s">
        <v>156</v>
      </c>
      <c r="O463" s="702" t="s">
        <v>105</v>
      </c>
      <c r="P463" s="702" t="s">
        <v>156</v>
      </c>
      <c r="Q463" s="702" t="s">
        <v>156</v>
      </c>
      <c r="R463" s="702" t="s">
        <v>156</v>
      </c>
      <c r="S463" s="704" t="s">
        <v>156</v>
      </c>
    </row>
    <row r="464" spans="1:19" hidden="1">
      <c r="A464" s="695">
        <v>43362</v>
      </c>
      <c r="B464" s="696">
        <v>43362</v>
      </c>
      <c r="C464" s="697" t="s">
        <v>156</v>
      </c>
      <c r="D464" s="697" t="s">
        <v>209</v>
      </c>
      <c r="E464" s="697" t="s">
        <v>196</v>
      </c>
      <c r="F464" s="697" t="s">
        <v>210</v>
      </c>
      <c r="G464" s="697" t="s">
        <v>133</v>
      </c>
      <c r="H464" s="698">
        <v>47708.03</v>
      </c>
      <c r="I464" s="697" t="s">
        <v>175</v>
      </c>
      <c r="J464" s="697" t="s">
        <v>156</v>
      </c>
      <c r="K464" s="697" t="s">
        <v>156</v>
      </c>
      <c r="L464" s="697" t="s">
        <v>156</v>
      </c>
      <c r="M464" s="697" t="s">
        <v>156</v>
      </c>
      <c r="N464" s="697" t="s">
        <v>156</v>
      </c>
      <c r="O464" s="697" t="s">
        <v>105</v>
      </c>
      <c r="P464" s="697" t="s">
        <v>156</v>
      </c>
      <c r="Q464" s="697" t="s">
        <v>156</v>
      </c>
      <c r="R464" s="697" t="s">
        <v>156</v>
      </c>
      <c r="S464" s="699" t="s">
        <v>156</v>
      </c>
    </row>
    <row r="465" spans="1:19" hidden="1">
      <c r="A465" s="700">
        <v>43373</v>
      </c>
      <c r="B465" s="701">
        <v>43373</v>
      </c>
      <c r="C465" s="702" t="s">
        <v>156</v>
      </c>
      <c r="D465" s="702" t="s">
        <v>554</v>
      </c>
      <c r="E465" s="702" t="s">
        <v>196</v>
      </c>
      <c r="F465" s="702" t="s">
        <v>555</v>
      </c>
      <c r="G465" s="702" t="s">
        <v>547</v>
      </c>
      <c r="H465" s="703">
        <v>33395.620000000003</v>
      </c>
      <c r="I465" s="702" t="s">
        <v>175</v>
      </c>
      <c r="J465" s="702" t="s">
        <v>156</v>
      </c>
      <c r="K465" s="702" t="s">
        <v>156</v>
      </c>
      <c r="L465" s="702" t="s">
        <v>156</v>
      </c>
      <c r="M465" s="702" t="s">
        <v>156</v>
      </c>
      <c r="N465" s="702" t="s">
        <v>156</v>
      </c>
      <c r="O465" s="702" t="s">
        <v>105</v>
      </c>
      <c r="P465" s="702" t="s">
        <v>156</v>
      </c>
      <c r="Q465" s="702" t="s">
        <v>156</v>
      </c>
      <c r="R465" s="702" t="s">
        <v>156</v>
      </c>
      <c r="S465" s="704" t="s">
        <v>156</v>
      </c>
    </row>
    <row r="466" spans="1:19" hidden="1">
      <c r="A466" s="695">
        <v>43374</v>
      </c>
      <c r="B466" s="696">
        <v>43374</v>
      </c>
      <c r="C466" s="697" t="s">
        <v>156</v>
      </c>
      <c r="D466" s="697" t="s">
        <v>1081</v>
      </c>
      <c r="E466" s="697" t="s">
        <v>196</v>
      </c>
      <c r="F466" s="697" t="s">
        <v>555</v>
      </c>
      <c r="G466" s="697" t="s">
        <v>547</v>
      </c>
      <c r="H466" s="698">
        <v>-33395.620000000003</v>
      </c>
      <c r="I466" s="697" t="s">
        <v>175</v>
      </c>
      <c r="J466" s="697" t="s">
        <v>156</v>
      </c>
      <c r="K466" s="697" t="s">
        <v>156</v>
      </c>
      <c r="L466" s="697" t="s">
        <v>156</v>
      </c>
      <c r="M466" s="697" t="s">
        <v>156</v>
      </c>
      <c r="N466" s="697" t="s">
        <v>156</v>
      </c>
      <c r="O466" s="697" t="s">
        <v>105</v>
      </c>
      <c r="P466" s="697" t="s">
        <v>156</v>
      </c>
      <c r="Q466" s="697" t="s">
        <v>156</v>
      </c>
      <c r="R466" s="697" t="s">
        <v>156</v>
      </c>
      <c r="S466" s="699" t="s">
        <v>156</v>
      </c>
    </row>
    <row r="467" spans="1:19" hidden="1">
      <c r="A467" s="700">
        <v>43374</v>
      </c>
      <c r="B467" s="701">
        <v>43374</v>
      </c>
      <c r="C467" s="702" t="s">
        <v>156</v>
      </c>
      <c r="D467" s="702" t="s">
        <v>1082</v>
      </c>
      <c r="E467" s="702" t="s">
        <v>196</v>
      </c>
      <c r="F467" s="702" t="s">
        <v>1083</v>
      </c>
      <c r="G467" s="702" t="s">
        <v>1084</v>
      </c>
      <c r="H467" s="703">
        <v>88000</v>
      </c>
      <c r="I467" s="702" t="s">
        <v>175</v>
      </c>
      <c r="J467" s="702" t="s">
        <v>221</v>
      </c>
      <c r="K467" s="702" t="s">
        <v>102</v>
      </c>
      <c r="L467" s="702" t="s">
        <v>103</v>
      </c>
      <c r="M467" s="702" t="s">
        <v>156</v>
      </c>
      <c r="N467" s="702" t="s">
        <v>104</v>
      </c>
      <c r="O467" s="702" t="s">
        <v>105</v>
      </c>
      <c r="P467" s="702" t="s">
        <v>156</v>
      </c>
      <c r="Q467" s="702" t="s">
        <v>156</v>
      </c>
      <c r="R467" s="702" t="s">
        <v>156</v>
      </c>
      <c r="S467" s="704" t="s">
        <v>156</v>
      </c>
    </row>
    <row r="468" spans="1:19" hidden="1">
      <c r="A468" s="695">
        <v>43374</v>
      </c>
      <c r="B468" s="696">
        <v>43374</v>
      </c>
      <c r="C468" s="697" t="s">
        <v>156</v>
      </c>
      <c r="D468" s="697" t="s">
        <v>1082</v>
      </c>
      <c r="E468" s="697" t="s">
        <v>196</v>
      </c>
      <c r="F468" s="697" t="s">
        <v>1083</v>
      </c>
      <c r="G468" s="697" t="s">
        <v>1084</v>
      </c>
      <c r="H468" s="698">
        <v>-88000</v>
      </c>
      <c r="I468" s="697" t="s">
        <v>175</v>
      </c>
      <c r="J468" s="697" t="s">
        <v>156</v>
      </c>
      <c r="K468" s="697" t="s">
        <v>156</v>
      </c>
      <c r="L468" s="697" t="s">
        <v>103</v>
      </c>
      <c r="M468" s="697" t="s">
        <v>156</v>
      </c>
      <c r="N468" s="697" t="s">
        <v>104</v>
      </c>
      <c r="O468" s="697" t="s">
        <v>105</v>
      </c>
      <c r="P468" s="697" t="s">
        <v>156</v>
      </c>
      <c r="Q468" s="697" t="s">
        <v>156</v>
      </c>
      <c r="R468" s="697" t="s">
        <v>156</v>
      </c>
      <c r="S468" s="699" t="s">
        <v>156</v>
      </c>
    </row>
    <row r="469" spans="1:19" hidden="1">
      <c r="A469" s="700">
        <v>43376</v>
      </c>
      <c r="B469" s="701">
        <v>43376</v>
      </c>
      <c r="C469" s="702" t="s">
        <v>156</v>
      </c>
      <c r="D469" s="702" t="s">
        <v>1085</v>
      </c>
      <c r="E469" s="702" t="s">
        <v>196</v>
      </c>
      <c r="F469" s="702" t="s">
        <v>1086</v>
      </c>
      <c r="G469" s="702" t="s">
        <v>133</v>
      </c>
      <c r="H469" s="703">
        <v>46721.78</v>
      </c>
      <c r="I469" s="702" t="s">
        <v>175</v>
      </c>
      <c r="J469" s="702" t="s">
        <v>156</v>
      </c>
      <c r="K469" s="702" t="s">
        <v>156</v>
      </c>
      <c r="L469" s="702" t="s">
        <v>156</v>
      </c>
      <c r="M469" s="702" t="s">
        <v>156</v>
      </c>
      <c r="N469" s="702" t="s">
        <v>156</v>
      </c>
      <c r="O469" s="702" t="s">
        <v>105</v>
      </c>
      <c r="P469" s="702" t="s">
        <v>156</v>
      </c>
      <c r="Q469" s="702" t="s">
        <v>156</v>
      </c>
      <c r="R469" s="702" t="s">
        <v>156</v>
      </c>
      <c r="S469" s="704" t="s">
        <v>156</v>
      </c>
    </row>
    <row r="470" spans="1:19" hidden="1">
      <c r="A470" s="695">
        <v>43390</v>
      </c>
      <c r="B470" s="696">
        <v>43390</v>
      </c>
      <c r="C470" s="697" t="s">
        <v>156</v>
      </c>
      <c r="D470" s="697" t="s">
        <v>1070</v>
      </c>
      <c r="E470" s="697" t="s">
        <v>196</v>
      </c>
      <c r="F470" s="697" t="s">
        <v>1071</v>
      </c>
      <c r="G470" s="697" t="s">
        <v>133</v>
      </c>
      <c r="H470" s="698">
        <v>51190.16</v>
      </c>
      <c r="I470" s="697" t="s">
        <v>175</v>
      </c>
      <c r="J470" s="697" t="s">
        <v>156</v>
      </c>
      <c r="K470" s="697" t="s">
        <v>156</v>
      </c>
      <c r="L470" s="697" t="s">
        <v>156</v>
      </c>
      <c r="M470" s="697" t="s">
        <v>156</v>
      </c>
      <c r="N470" s="697" t="s">
        <v>156</v>
      </c>
      <c r="O470" s="697" t="s">
        <v>105</v>
      </c>
      <c r="P470" s="697" t="s">
        <v>156</v>
      </c>
      <c r="Q470" s="697" t="s">
        <v>156</v>
      </c>
      <c r="R470" s="697" t="s">
        <v>156</v>
      </c>
      <c r="S470" s="699" t="s">
        <v>156</v>
      </c>
    </row>
    <row r="471" spans="1:19" hidden="1">
      <c r="A471" s="700">
        <v>43404</v>
      </c>
      <c r="B471" s="701">
        <v>43404</v>
      </c>
      <c r="C471" s="702" t="s">
        <v>156</v>
      </c>
      <c r="D471" s="702" t="s">
        <v>1087</v>
      </c>
      <c r="E471" s="702" t="s">
        <v>196</v>
      </c>
      <c r="F471" s="702" t="s">
        <v>1088</v>
      </c>
      <c r="G471" s="702" t="s">
        <v>133</v>
      </c>
      <c r="H471" s="703">
        <v>47227.45</v>
      </c>
      <c r="I471" s="702" t="s">
        <v>175</v>
      </c>
      <c r="J471" s="702" t="s">
        <v>156</v>
      </c>
      <c r="K471" s="702" t="s">
        <v>156</v>
      </c>
      <c r="L471" s="702" t="s">
        <v>156</v>
      </c>
      <c r="M471" s="702" t="s">
        <v>156</v>
      </c>
      <c r="N471" s="702" t="s">
        <v>156</v>
      </c>
      <c r="O471" s="702" t="s">
        <v>105</v>
      </c>
      <c r="P471" s="702" t="s">
        <v>156</v>
      </c>
      <c r="Q471" s="702" t="s">
        <v>156</v>
      </c>
      <c r="R471" s="702" t="s">
        <v>156</v>
      </c>
      <c r="S471" s="704" t="s">
        <v>156</v>
      </c>
    </row>
    <row r="472" spans="1:19" hidden="1">
      <c r="A472" s="695">
        <v>43405</v>
      </c>
      <c r="B472" s="696">
        <v>43405</v>
      </c>
      <c r="C472" s="697" t="s">
        <v>156</v>
      </c>
      <c r="D472" s="697" t="s">
        <v>1089</v>
      </c>
      <c r="E472" s="697" t="s">
        <v>196</v>
      </c>
      <c r="F472" s="697" t="s">
        <v>1090</v>
      </c>
      <c r="G472" s="697" t="s">
        <v>1091</v>
      </c>
      <c r="H472" s="698">
        <v>88000</v>
      </c>
      <c r="I472" s="697" t="s">
        <v>175</v>
      </c>
      <c r="J472" s="697" t="s">
        <v>221</v>
      </c>
      <c r="K472" s="697" t="s">
        <v>102</v>
      </c>
      <c r="L472" s="697" t="s">
        <v>103</v>
      </c>
      <c r="M472" s="697" t="s">
        <v>156</v>
      </c>
      <c r="N472" s="697" t="s">
        <v>104</v>
      </c>
      <c r="O472" s="697" t="s">
        <v>105</v>
      </c>
      <c r="P472" s="697" t="s">
        <v>156</v>
      </c>
      <c r="Q472" s="697" t="s">
        <v>156</v>
      </c>
      <c r="R472" s="697" t="s">
        <v>156</v>
      </c>
      <c r="S472" s="699" t="s">
        <v>156</v>
      </c>
    </row>
    <row r="473" spans="1:19" hidden="1">
      <c r="A473" s="700">
        <v>43405</v>
      </c>
      <c r="B473" s="701">
        <v>43405</v>
      </c>
      <c r="C473" s="702" t="s">
        <v>156</v>
      </c>
      <c r="D473" s="702" t="s">
        <v>1089</v>
      </c>
      <c r="E473" s="702" t="s">
        <v>196</v>
      </c>
      <c r="F473" s="702" t="s">
        <v>1090</v>
      </c>
      <c r="G473" s="702" t="s">
        <v>1091</v>
      </c>
      <c r="H473" s="703">
        <v>-88000</v>
      </c>
      <c r="I473" s="702" t="s">
        <v>175</v>
      </c>
      <c r="J473" s="702" t="s">
        <v>156</v>
      </c>
      <c r="K473" s="702" t="s">
        <v>156</v>
      </c>
      <c r="L473" s="702" t="s">
        <v>103</v>
      </c>
      <c r="M473" s="702" t="s">
        <v>156</v>
      </c>
      <c r="N473" s="702" t="s">
        <v>104</v>
      </c>
      <c r="O473" s="702" t="s">
        <v>105</v>
      </c>
      <c r="P473" s="702" t="s">
        <v>156</v>
      </c>
      <c r="Q473" s="702" t="s">
        <v>156</v>
      </c>
      <c r="R473" s="702" t="s">
        <v>156</v>
      </c>
      <c r="S473" s="704" t="s">
        <v>156</v>
      </c>
    </row>
    <row r="474" spans="1:19" hidden="1">
      <c r="A474" s="695">
        <v>43418</v>
      </c>
      <c r="B474" s="696">
        <v>43418</v>
      </c>
      <c r="C474" s="697" t="s">
        <v>156</v>
      </c>
      <c r="D474" s="697" t="s">
        <v>1074</v>
      </c>
      <c r="E474" s="697" t="s">
        <v>196</v>
      </c>
      <c r="F474" s="697" t="s">
        <v>1075</v>
      </c>
      <c r="G474" s="697" t="s">
        <v>133</v>
      </c>
      <c r="H474" s="698">
        <v>47733.13</v>
      </c>
      <c r="I474" s="697" t="s">
        <v>175</v>
      </c>
      <c r="J474" s="697" t="s">
        <v>156</v>
      </c>
      <c r="K474" s="697" t="s">
        <v>156</v>
      </c>
      <c r="L474" s="697" t="s">
        <v>156</v>
      </c>
      <c r="M474" s="697" t="s">
        <v>156</v>
      </c>
      <c r="N474" s="697" t="s">
        <v>156</v>
      </c>
      <c r="O474" s="697" t="s">
        <v>105</v>
      </c>
      <c r="P474" s="697" t="s">
        <v>156</v>
      </c>
      <c r="Q474" s="697" t="s">
        <v>156</v>
      </c>
      <c r="R474" s="697" t="s">
        <v>156</v>
      </c>
      <c r="S474" s="699" t="s">
        <v>156</v>
      </c>
    </row>
    <row r="475" spans="1:19" hidden="1">
      <c r="A475" s="700">
        <v>43432</v>
      </c>
      <c r="B475" s="701">
        <v>43432</v>
      </c>
      <c r="C475" s="702" t="s">
        <v>156</v>
      </c>
      <c r="D475" s="702" t="s">
        <v>1092</v>
      </c>
      <c r="E475" s="702" t="s">
        <v>196</v>
      </c>
      <c r="F475" s="702" t="s">
        <v>1093</v>
      </c>
      <c r="G475" s="702" t="s">
        <v>133</v>
      </c>
      <c r="H475" s="703">
        <v>47231.19</v>
      </c>
      <c r="I475" s="702" t="s">
        <v>175</v>
      </c>
      <c r="J475" s="702" t="s">
        <v>156</v>
      </c>
      <c r="K475" s="702" t="s">
        <v>156</v>
      </c>
      <c r="L475" s="702" t="s">
        <v>156</v>
      </c>
      <c r="M475" s="702" t="s">
        <v>156</v>
      </c>
      <c r="N475" s="702" t="s">
        <v>156</v>
      </c>
      <c r="O475" s="702" t="s">
        <v>105</v>
      </c>
      <c r="P475" s="702" t="s">
        <v>156</v>
      </c>
      <c r="Q475" s="702" t="s">
        <v>156</v>
      </c>
      <c r="R475" s="702" t="s">
        <v>156</v>
      </c>
      <c r="S475" s="704" t="s">
        <v>156</v>
      </c>
    </row>
    <row r="476" spans="1:19" hidden="1">
      <c r="A476" s="695">
        <v>43434</v>
      </c>
      <c r="B476" s="696">
        <v>43434</v>
      </c>
      <c r="C476" s="697" t="s">
        <v>156</v>
      </c>
      <c r="D476" s="697" t="s">
        <v>1094</v>
      </c>
      <c r="E476" s="697" t="s">
        <v>196</v>
      </c>
      <c r="F476" s="697" t="s">
        <v>1095</v>
      </c>
      <c r="G476" s="697" t="s">
        <v>547</v>
      </c>
      <c r="H476" s="698">
        <v>9446.24</v>
      </c>
      <c r="I476" s="697" t="s">
        <v>175</v>
      </c>
      <c r="J476" s="697" t="s">
        <v>156</v>
      </c>
      <c r="K476" s="697" t="s">
        <v>156</v>
      </c>
      <c r="L476" s="697" t="s">
        <v>156</v>
      </c>
      <c r="M476" s="697" t="s">
        <v>156</v>
      </c>
      <c r="N476" s="697" t="s">
        <v>156</v>
      </c>
      <c r="O476" s="697" t="s">
        <v>105</v>
      </c>
      <c r="P476" s="697" t="s">
        <v>156</v>
      </c>
      <c r="Q476" s="697" t="s">
        <v>156</v>
      </c>
      <c r="R476" s="697" t="s">
        <v>156</v>
      </c>
      <c r="S476" s="699" t="s">
        <v>156</v>
      </c>
    </row>
    <row r="477" spans="1:19" hidden="1">
      <c r="A477" s="700">
        <v>43435</v>
      </c>
      <c r="B477" s="701">
        <v>43435</v>
      </c>
      <c r="C477" s="702" t="s">
        <v>156</v>
      </c>
      <c r="D477" s="702" t="s">
        <v>1096</v>
      </c>
      <c r="E477" s="702" t="s">
        <v>196</v>
      </c>
      <c r="F477" s="702" t="s">
        <v>1095</v>
      </c>
      <c r="G477" s="702" t="s">
        <v>547</v>
      </c>
      <c r="H477" s="703">
        <v>-9446.24</v>
      </c>
      <c r="I477" s="702" t="s">
        <v>175</v>
      </c>
      <c r="J477" s="702" t="s">
        <v>156</v>
      </c>
      <c r="K477" s="702" t="s">
        <v>156</v>
      </c>
      <c r="L477" s="702" t="s">
        <v>156</v>
      </c>
      <c r="M477" s="702" t="s">
        <v>156</v>
      </c>
      <c r="N477" s="702" t="s">
        <v>156</v>
      </c>
      <c r="O477" s="702" t="s">
        <v>105</v>
      </c>
      <c r="P477" s="702" t="s">
        <v>156</v>
      </c>
      <c r="Q477" s="702" t="s">
        <v>156</v>
      </c>
      <c r="R477" s="702" t="s">
        <v>156</v>
      </c>
      <c r="S477" s="704" t="s">
        <v>156</v>
      </c>
    </row>
    <row r="478" spans="1:19" hidden="1">
      <c r="A478" s="695">
        <v>43435</v>
      </c>
      <c r="B478" s="696">
        <v>43435</v>
      </c>
      <c r="C478" s="697" t="s">
        <v>156</v>
      </c>
      <c r="D478" s="697" t="s">
        <v>1543</v>
      </c>
      <c r="E478" s="697" t="s">
        <v>196</v>
      </c>
      <c r="F478" s="697" t="s">
        <v>1544</v>
      </c>
      <c r="G478" s="697" t="s">
        <v>1545</v>
      </c>
      <c r="H478" s="698">
        <v>88000</v>
      </c>
      <c r="I478" s="697" t="s">
        <v>175</v>
      </c>
      <c r="J478" s="697" t="s">
        <v>221</v>
      </c>
      <c r="K478" s="697" t="s">
        <v>102</v>
      </c>
      <c r="L478" s="697" t="s">
        <v>103</v>
      </c>
      <c r="M478" s="697" t="s">
        <v>156</v>
      </c>
      <c r="N478" s="697" t="s">
        <v>104</v>
      </c>
      <c r="O478" s="697" t="s">
        <v>105</v>
      </c>
      <c r="P478" s="697" t="s">
        <v>156</v>
      </c>
      <c r="Q478" s="697" t="s">
        <v>156</v>
      </c>
      <c r="R478" s="697" t="s">
        <v>156</v>
      </c>
      <c r="S478" s="699" t="s">
        <v>156</v>
      </c>
    </row>
    <row r="479" spans="1:19" hidden="1">
      <c r="A479" s="700">
        <v>43435</v>
      </c>
      <c r="B479" s="701">
        <v>43435</v>
      </c>
      <c r="C479" s="702" t="s">
        <v>156</v>
      </c>
      <c r="D479" s="702" t="s">
        <v>1543</v>
      </c>
      <c r="E479" s="702" t="s">
        <v>196</v>
      </c>
      <c r="F479" s="702" t="s">
        <v>1544</v>
      </c>
      <c r="G479" s="702" t="s">
        <v>1545</v>
      </c>
      <c r="H479" s="703">
        <v>-88000</v>
      </c>
      <c r="I479" s="702" t="s">
        <v>175</v>
      </c>
      <c r="J479" s="702" t="s">
        <v>156</v>
      </c>
      <c r="K479" s="702" t="s">
        <v>156</v>
      </c>
      <c r="L479" s="702" t="s">
        <v>103</v>
      </c>
      <c r="M479" s="702" t="s">
        <v>156</v>
      </c>
      <c r="N479" s="702" t="s">
        <v>104</v>
      </c>
      <c r="O479" s="702" t="s">
        <v>105</v>
      </c>
      <c r="P479" s="702" t="s">
        <v>156</v>
      </c>
      <c r="Q479" s="702" t="s">
        <v>156</v>
      </c>
      <c r="R479" s="702" t="s">
        <v>156</v>
      </c>
      <c r="S479" s="704" t="s">
        <v>156</v>
      </c>
    </row>
    <row r="480" spans="1:19" hidden="1">
      <c r="A480" s="695">
        <v>43446</v>
      </c>
      <c r="B480" s="696">
        <v>43446</v>
      </c>
      <c r="C480" s="697" t="s">
        <v>156</v>
      </c>
      <c r="D480" s="697" t="s">
        <v>1097</v>
      </c>
      <c r="E480" s="697" t="s">
        <v>196</v>
      </c>
      <c r="F480" s="697" t="s">
        <v>1098</v>
      </c>
      <c r="G480" s="697" t="s">
        <v>133</v>
      </c>
      <c r="H480" s="698">
        <v>46721.78</v>
      </c>
      <c r="I480" s="697" t="s">
        <v>175</v>
      </c>
      <c r="J480" s="697" t="s">
        <v>156</v>
      </c>
      <c r="K480" s="697" t="s">
        <v>156</v>
      </c>
      <c r="L480" s="697" t="s">
        <v>156</v>
      </c>
      <c r="M480" s="697" t="s">
        <v>156</v>
      </c>
      <c r="N480" s="697" t="s">
        <v>156</v>
      </c>
      <c r="O480" s="697" t="s">
        <v>105</v>
      </c>
      <c r="P480" s="697" t="s">
        <v>156</v>
      </c>
      <c r="Q480" s="697" t="s">
        <v>156</v>
      </c>
      <c r="R480" s="697" t="s">
        <v>156</v>
      </c>
      <c r="S480" s="699" t="s">
        <v>156</v>
      </c>
    </row>
    <row r="481" spans="1:19" hidden="1">
      <c r="A481" s="700">
        <v>43460</v>
      </c>
      <c r="B481" s="701">
        <v>43460</v>
      </c>
      <c r="C481" s="702" t="s">
        <v>156</v>
      </c>
      <c r="D481" s="702" t="s">
        <v>1099</v>
      </c>
      <c r="E481" s="702" t="s">
        <v>196</v>
      </c>
      <c r="F481" s="702" t="s">
        <v>1100</v>
      </c>
      <c r="G481" s="702" t="s">
        <v>133</v>
      </c>
      <c r="H481" s="703">
        <v>46721.78</v>
      </c>
      <c r="I481" s="702" t="s">
        <v>175</v>
      </c>
      <c r="J481" s="702" t="s">
        <v>156</v>
      </c>
      <c r="K481" s="702" t="s">
        <v>156</v>
      </c>
      <c r="L481" s="702" t="s">
        <v>156</v>
      </c>
      <c r="M481" s="702" t="s">
        <v>156</v>
      </c>
      <c r="N481" s="702" t="s">
        <v>156</v>
      </c>
      <c r="O481" s="702" t="s">
        <v>105</v>
      </c>
      <c r="P481" s="702" t="s">
        <v>156</v>
      </c>
      <c r="Q481" s="702" t="s">
        <v>156</v>
      </c>
      <c r="R481" s="702" t="s">
        <v>156</v>
      </c>
      <c r="S481" s="704" t="s">
        <v>156</v>
      </c>
    </row>
    <row r="482" spans="1:19" hidden="1">
      <c r="A482" s="695">
        <v>43465</v>
      </c>
      <c r="B482" s="696">
        <v>43465</v>
      </c>
      <c r="C482" s="697" t="s">
        <v>156</v>
      </c>
      <c r="D482" s="697" t="s">
        <v>1101</v>
      </c>
      <c r="E482" s="697" t="s">
        <v>196</v>
      </c>
      <c r="F482" s="697" t="s">
        <v>1102</v>
      </c>
      <c r="G482" s="697" t="s">
        <v>547</v>
      </c>
      <c r="H482" s="698">
        <v>14016.53</v>
      </c>
      <c r="I482" s="697" t="s">
        <v>175</v>
      </c>
      <c r="J482" s="697" t="s">
        <v>156</v>
      </c>
      <c r="K482" s="697" t="s">
        <v>156</v>
      </c>
      <c r="L482" s="697" t="s">
        <v>156</v>
      </c>
      <c r="M482" s="697" t="s">
        <v>156</v>
      </c>
      <c r="N482" s="697" t="s">
        <v>156</v>
      </c>
      <c r="O482" s="697" t="s">
        <v>105</v>
      </c>
      <c r="P482" s="697" t="s">
        <v>156</v>
      </c>
      <c r="Q482" s="697" t="s">
        <v>156</v>
      </c>
      <c r="R482" s="697" t="s">
        <v>156</v>
      </c>
      <c r="S482" s="699" t="s">
        <v>156</v>
      </c>
    </row>
    <row r="483" spans="1:19" hidden="1">
      <c r="A483" s="700">
        <v>43282</v>
      </c>
      <c r="B483" s="701">
        <v>43282</v>
      </c>
      <c r="C483" s="702" t="s">
        <v>156</v>
      </c>
      <c r="D483" s="702" t="s">
        <v>524</v>
      </c>
      <c r="E483" s="702" t="s">
        <v>188</v>
      </c>
      <c r="F483" s="702" t="s">
        <v>525</v>
      </c>
      <c r="G483" s="702" t="s">
        <v>156</v>
      </c>
      <c r="H483" s="703">
        <v>-27000</v>
      </c>
      <c r="I483" s="702" t="s">
        <v>175</v>
      </c>
      <c r="J483" s="702" t="s">
        <v>101</v>
      </c>
      <c r="K483" s="702" t="s">
        <v>102</v>
      </c>
      <c r="L483" s="702" t="s">
        <v>156</v>
      </c>
      <c r="M483" s="702" t="s">
        <v>156</v>
      </c>
      <c r="N483" s="702" t="s">
        <v>156</v>
      </c>
      <c r="O483" s="702" t="s">
        <v>105</v>
      </c>
      <c r="P483" s="702" t="s">
        <v>156</v>
      </c>
      <c r="Q483" s="702" t="s">
        <v>156</v>
      </c>
      <c r="R483" s="702" t="s">
        <v>156</v>
      </c>
      <c r="S483" s="704" t="s">
        <v>156</v>
      </c>
    </row>
    <row r="484" spans="1:19" hidden="1">
      <c r="A484" s="695">
        <v>43312</v>
      </c>
      <c r="B484" s="696">
        <v>43312</v>
      </c>
      <c r="C484" s="697" t="s">
        <v>156</v>
      </c>
      <c r="D484" s="697" t="s">
        <v>187</v>
      </c>
      <c r="E484" s="697" t="s">
        <v>188</v>
      </c>
      <c r="F484" s="697" t="s">
        <v>189</v>
      </c>
      <c r="G484" s="697" t="s">
        <v>156</v>
      </c>
      <c r="H484" s="698">
        <v>27000</v>
      </c>
      <c r="I484" s="697" t="s">
        <v>175</v>
      </c>
      <c r="J484" s="697" t="s">
        <v>156</v>
      </c>
      <c r="K484" s="697" t="s">
        <v>156</v>
      </c>
      <c r="L484" s="697" t="s">
        <v>156</v>
      </c>
      <c r="M484" s="697" t="s">
        <v>156</v>
      </c>
      <c r="N484" s="697" t="s">
        <v>156</v>
      </c>
      <c r="O484" s="697" t="s">
        <v>105</v>
      </c>
      <c r="P484" s="697" t="s">
        <v>156</v>
      </c>
      <c r="Q484" s="697" t="s">
        <v>156</v>
      </c>
      <c r="R484" s="697" t="s">
        <v>156</v>
      </c>
      <c r="S484" s="699" t="s">
        <v>156</v>
      </c>
    </row>
    <row r="485" spans="1:19" hidden="1">
      <c r="A485" s="700">
        <v>43313</v>
      </c>
      <c r="B485" s="701">
        <v>43313</v>
      </c>
      <c r="C485" s="702" t="s">
        <v>156</v>
      </c>
      <c r="D485" s="702" t="s">
        <v>190</v>
      </c>
      <c r="E485" s="702" t="s">
        <v>188</v>
      </c>
      <c r="F485" s="702" t="s">
        <v>191</v>
      </c>
      <c r="G485" s="702" t="s">
        <v>156</v>
      </c>
      <c r="H485" s="703">
        <v>-27000</v>
      </c>
      <c r="I485" s="702" t="s">
        <v>175</v>
      </c>
      <c r="J485" s="702" t="s">
        <v>156</v>
      </c>
      <c r="K485" s="702" t="s">
        <v>156</v>
      </c>
      <c r="L485" s="702" t="s">
        <v>156</v>
      </c>
      <c r="M485" s="702" t="s">
        <v>156</v>
      </c>
      <c r="N485" s="702" t="s">
        <v>156</v>
      </c>
      <c r="O485" s="702" t="s">
        <v>105</v>
      </c>
      <c r="P485" s="702" t="s">
        <v>156</v>
      </c>
      <c r="Q485" s="702" t="s">
        <v>156</v>
      </c>
      <c r="R485" s="702" t="s">
        <v>156</v>
      </c>
      <c r="S485" s="704" t="s">
        <v>156</v>
      </c>
    </row>
    <row r="486" spans="1:19" hidden="1">
      <c r="A486" s="695">
        <v>43313</v>
      </c>
      <c r="B486" s="696">
        <v>43313</v>
      </c>
      <c r="C486" s="697" t="s">
        <v>156</v>
      </c>
      <c r="D486" s="697" t="s">
        <v>190</v>
      </c>
      <c r="E486" s="697" t="s">
        <v>188</v>
      </c>
      <c r="F486" s="697" t="s">
        <v>191</v>
      </c>
      <c r="G486" s="697" t="s">
        <v>156</v>
      </c>
      <c r="H486" s="698">
        <v>27000</v>
      </c>
      <c r="I486" s="697" t="s">
        <v>175</v>
      </c>
      <c r="J486" s="697" t="s">
        <v>101</v>
      </c>
      <c r="K486" s="697" t="s">
        <v>102</v>
      </c>
      <c r="L486" s="697" t="s">
        <v>156</v>
      </c>
      <c r="M486" s="697" t="s">
        <v>156</v>
      </c>
      <c r="N486" s="697" t="s">
        <v>156</v>
      </c>
      <c r="O486" s="697" t="s">
        <v>105</v>
      </c>
      <c r="P486" s="697" t="s">
        <v>156</v>
      </c>
      <c r="Q486" s="697" t="s">
        <v>156</v>
      </c>
      <c r="R486" s="697" t="s">
        <v>156</v>
      </c>
      <c r="S486" s="699" t="s">
        <v>156</v>
      </c>
    </row>
    <row r="487" spans="1:19" hidden="1">
      <c r="A487" s="700">
        <v>43334</v>
      </c>
      <c r="B487" s="701">
        <v>43334</v>
      </c>
      <c r="C487" s="702" t="s">
        <v>156</v>
      </c>
      <c r="D487" s="702" t="s">
        <v>205</v>
      </c>
      <c r="E487" s="702" t="s">
        <v>188</v>
      </c>
      <c r="F487" s="702" t="s">
        <v>206</v>
      </c>
      <c r="G487" s="702" t="s">
        <v>133</v>
      </c>
      <c r="H487" s="703">
        <v>10000</v>
      </c>
      <c r="I487" s="702" t="s">
        <v>175</v>
      </c>
      <c r="J487" s="702" t="s">
        <v>156</v>
      </c>
      <c r="K487" s="702" t="s">
        <v>156</v>
      </c>
      <c r="L487" s="702" t="s">
        <v>156</v>
      </c>
      <c r="M487" s="702" t="s">
        <v>156</v>
      </c>
      <c r="N487" s="702" t="s">
        <v>156</v>
      </c>
      <c r="O487" s="702" t="s">
        <v>105</v>
      </c>
      <c r="P487" s="702" t="s">
        <v>156</v>
      </c>
      <c r="Q487" s="702" t="s">
        <v>156</v>
      </c>
      <c r="R487" s="702" t="s">
        <v>156</v>
      </c>
      <c r="S487" s="704" t="s">
        <v>156</v>
      </c>
    </row>
    <row r="488" spans="1:19" hidden="1">
      <c r="A488" s="695">
        <v>43343</v>
      </c>
      <c r="B488" s="696">
        <v>43343</v>
      </c>
      <c r="C488" s="697" t="s">
        <v>156</v>
      </c>
      <c r="D488" s="697" t="s">
        <v>192</v>
      </c>
      <c r="E488" s="697" t="s">
        <v>188</v>
      </c>
      <c r="F488" s="697" t="s">
        <v>193</v>
      </c>
      <c r="G488" s="697" t="s">
        <v>156</v>
      </c>
      <c r="H488" s="698">
        <v>-10000</v>
      </c>
      <c r="I488" s="697" t="s">
        <v>175</v>
      </c>
      <c r="J488" s="697" t="s">
        <v>156</v>
      </c>
      <c r="K488" s="697" t="s">
        <v>156</v>
      </c>
      <c r="L488" s="697" t="s">
        <v>156</v>
      </c>
      <c r="M488" s="697" t="s">
        <v>156</v>
      </c>
      <c r="N488" s="697" t="s">
        <v>156</v>
      </c>
      <c r="O488" s="697" t="s">
        <v>105</v>
      </c>
      <c r="P488" s="697" t="s">
        <v>156</v>
      </c>
      <c r="Q488" s="697" t="s">
        <v>156</v>
      </c>
      <c r="R488" s="697" t="s">
        <v>156</v>
      </c>
      <c r="S488" s="699" t="s">
        <v>156</v>
      </c>
    </row>
    <row r="489" spans="1:19" hidden="1">
      <c r="A489" s="700">
        <v>43343</v>
      </c>
      <c r="B489" s="701">
        <v>43343</v>
      </c>
      <c r="C489" s="702" t="s">
        <v>156</v>
      </c>
      <c r="D489" s="702" t="s">
        <v>192</v>
      </c>
      <c r="E489" s="702" t="s">
        <v>188</v>
      </c>
      <c r="F489" s="702" t="s">
        <v>194</v>
      </c>
      <c r="G489" s="702" t="s">
        <v>156</v>
      </c>
      <c r="H489" s="703">
        <v>-10000</v>
      </c>
      <c r="I489" s="702" t="s">
        <v>175</v>
      </c>
      <c r="J489" s="702" t="s">
        <v>156</v>
      </c>
      <c r="K489" s="702" t="s">
        <v>156</v>
      </c>
      <c r="L489" s="702" t="s">
        <v>156</v>
      </c>
      <c r="M489" s="702" t="s">
        <v>156</v>
      </c>
      <c r="N489" s="702" t="s">
        <v>156</v>
      </c>
      <c r="O489" s="702" t="s">
        <v>105</v>
      </c>
      <c r="P489" s="702" t="s">
        <v>156</v>
      </c>
      <c r="Q489" s="702" t="s">
        <v>156</v>
      </c>
      <c r="R489" s="702" t="s">
        <v>156</v>
      </c>
      <c r="S489" s="704" t="s">
        <v>156</v>
      </c>
    </row>
    <row r="490" spans="1:19" hidden="1">
      <c r="A490" s="695">
        <v>43282</v>
      </c>
      <c r="B490" s="696">
        <v>43282</v>
      </c>
      <c r="C490" s="697" t="s">
        <v>156</v>
      </c>
      <c r="D490" s="697" t="s">
        <v>545</v>
      </c>
      <c r="E490" s="697" t="s">
        <v>198</v>
      </c>
      <c r="F490" s="697" t="s">
        <v>546</v>
      </c>
      <c r="G490" s="697" t="s">
        <v>547</v>
      </c>
      <c r="H490" s="698">
        <v>-267.86</v>
      </c>
      <c r="I490" s="697" t="s">
        <v>175</v>
      </c>
      <c r="J490" s="697" t="s">
        <v>156</v>
      </c>
      <c r="K490" s="697" t="s">
        <v>156</v>
      </c>
      <c r="L490" s="697" t="s">
        <v>156</v>
      </c>
      <c r="M490" s="697" t="s">
        <v>156</v>
      </c>
      <c r="N490" s="697" t="s">
        <v>156</v>
      </c>
      <c r="O490" s="697" t="s">
        <v>105</v>
      </c>
      <c r="P490" s="697" t="s">
        <v>156</v>
      </c>
      <c r="Q490" s="697" t="s">
        <v>156</v>
      </c>
      <c r="R490" s="697" t="s">
        <v>156</v>
      </c>
      <c r="S490" s="699" t="s">
        <v>156</v>
      </c>
    </row>
    <row r="491" spans="1:19" hidden="1">
      <c r="A491" s="700">
        <v>43292</v>
      </c>
      <c r="B491" s="701">
        <v>43292</v>
      </c>
      <c r="C491" s="702" t="s">
        <v>156</v>
      </c>
      <c r="D491" s="702" t="s">
        <v>195</v>
      </c>
      <c r="E491" s="702" t="s">
        <v>198</v>
      </c>
      <c r="F491" s="702" t="s">
        <v>197</v>
      </c>
      <c r="G491" s="702" t="s">
        <v>133</v>
      </c>
      <c r="H491" s="703">
        <v>1574.09</v>
      </c>
      <c r="I491" s="702" t="s">
        <v>175</v>
      </c>
      <c r="J491" s="702" t="s">
        <v>156</v>
      </c>
      <c r="K491" s="702" t="s">
        <v>156</v>
      </c>
      <c r="L491" s="702" t="s">
        <v>156</v>
      </c>
      <c r="M491" s="702" t="s">
        <v>156</v>
      </c>
      <c r="N491" s="702" t="s">
        <v>156</v>
      </c>
      <c r="O491" s="702" t="s">
        <v>105</v>
      </c>
      <c r="P491" s="702" t="s">
        <v>156</v>
      </c>
      <c r="Q491" s="702" t="s">
        <v>156</v>
      </c>
      <c r="R491" s="702" t="s">
        <v>156</v>
      </c>
      <c r="S491" s="704" t="s">
        <v>156</v>
      </c>
    </row>
    <row r="492" spans="1:19" hidden="1">
      <c r="A492" s="695">
        <v>43306</v>
      </c>
      <c r="B492" s="696">
        <v>43306</v>
      </c>
      <c r="C492" s="697" t="s">
        <v>156</v>
      </c>
      <c r="D492" s="697" t="s">
        <v>200</v>
      </c>
      <c r="E492" s="697" t="s">
        <v>198</v>
      </c>
      <c r="F492" s="697" t="s">
        <v>201</v>
      </c>
      <c r="G492" s="697" t="s">
        <v>133</v>
      </c>
      <c r="H492" s="698">
        <v>1632.78</v>
      </c>
      <c r="I492" s="697" t="s">
        <v>175</v>
      </c>
      <c r="J492" s="697" t="s">
        <v>156</v>
      </c>
      <c r="K492" s="697" t="s">
        <v>156</v>
      </c>
      <c r="L492" s="697" t="s">
        <v>156</v>
      </c>
      <c r="M492" s="697" t="s">
        <v>156</v>
      </c>
      <c r="N492" s="697" t="s">
        <v>156</v>
      </c>
      <c r="O492" s="697" t="s">
        <v>105</v>
      </c>
      <c r="P492" s="697" t="s">
        <v>156</v>
      </c>
      <c r="Q492" s="697" t="s">
        <v>156</v>
      </c>
      <c r="R492" s="697" t="s">
        <v>156</v>
      </c>
      <c r="S492" s="699" t="s">
        <v>156</v>
      </c>
    </row>
    <row r="493" spans="1:19" hidden="1">
      <c r="A493" s="700">
        <v>43312</v>
      </c>
      <c r="B493" s="701">
        <v>43312</v>
      </c>
      <c r="C493" s="702" t="s">
        <v>156</v>
      </c>
      <c r="D493" s="702" t="s">
        <v>548</v>
      </c>
      <c r="E493" s="702" t="s">
        <v>198</v>
      </c>
      <c r="F493" s="702" t="s">
        <v>549</v>
      </c>
      <c r="G493" s="702" t="s">
        <v>547</v>
      </c>
      <c r="H493" s="703">
        <v>653.11</v>
      </c>
      <c r="I493" s="702" t="s">
        <v>175</v>
      </c>
      <c r="J493" s="702" t="s">
        <v>156</v>
      </c>
      <c r="K493" s="702" t="s">
        <v>156</v>
      </c>
      <c r="L493" s="702" t="s">
        <v>156</v>
      </c>
      <c r="M493" s="702" t="s">
        <v>156</v>
      </c>
      <c r="N493" s="702" t="s">
        <v>156</v>
      </c>
      <c r="O493" s="702" t="s">
        <v>105</v>
      </c>
      <c r="P493" s="702" t="s">
        <v>156</v>
      </c>
      <c r="Q493" s="702" t="s">
        <v>156</v>
      </c>
      <c r="R493" s="702" t="s">
        <v>156</v>
      </c>
      <c r="S493" s="704" t="s">
        <v>156</v>
      </c>
    </row>
    <row r="494" spans="1:19" hidden="1">
      <c r="A494" s="695">
        <v>43313</v>
      </c>
      <c r="B494" s="696">
        <v>43313</v>
      </c>
      <c r="C494" s="697" t="s">
        <v>156</v>
      </c>
      <c r="D494" s="697" t="s">
        <v>550</v>
      </c>
      <c r="E494" s="697" t="s">
        <v>198</v>
      </c>
      <c r="F494" s="697" t="s">
        <v>549</v>
      </c>
      <c r="G494" s="697" t="s">
        <v>547</v>
      </c>
      <c r="H494" s="698">
        <v>-653.11</v>
      </c>
      <c r="I494" s="697" t="s">
        <v>175</v>
      </c>
      <c r="J494" s="697" t="s">
        <v>156</v>
      </c>
      <c r="K494" s="697" t="s">
        <v>156</v>
      </c>
      <c r="L494" s="697" t="s">
        <v>156</v>
      </c>
      <c r="M494" s="697" t="s">
        <v>156</v>
      </c>
      <c r="N494" s="697" t="s">
        <v>156</v>
      </c>
      <c r="O494" s="697" t="s">
        <v>105</v>
      </c>
      <c r="P494" s="697" t="s">
        <v>156</v>
      </c>
      <c r="Q494" s="697" t="s">
        <v>156</v>
      </c>
      <c r="R494" s="697" t="s">
        <v>156</v>
      </c>
      <c r="S494" s="699" t="s">
        <v>156</v>
      </c>
    </row>
    <row r="495" spans="1:19" hidden="1">
      <c r="A495" s="700">
        <v>43320</v>
      </c>
      <c r="B495" s="701">
        <v>43320</v>
      </c>
      <c r="C495" s="702" t="s">
        <v>156</v>
      </c>
      <c r="D495" s="702" t="s">
        <v>202</v>
      </c>
      <c r="E495" s="702" t="s">
        <v>198</v>
      </c>
      <c r="F495" s="702" t="s">
        <v>203</v>
      </c>
      <c r="G495" s="702" t="s">
        <v>133</v>
      </c>
      <c r="H495" s="703">
        <v>1693.39</v>
      </c>
      <c r="I495" s="702" t="s">
        <v>175</v>
      </c>
      <c r="J495" s="702" t="s">
        <v>156</v>
      </c>
      <c r="K495" s="702" t="s">
        <v>156</v>
      </c>
      <c r="L495" s="702" t="s">
        <v>156</v>
      </c>
      <c r="M495" s="702" t="s">
        <v>156</v>
      </c>
      <c r="N495" s="702" t="s">
        <v>156</v>
      </c>
      <c r="O495" s="702" t="s">
        <v>105</v>
      </c>
      <c r="P495" s="702" t="s">
        <v>156</v>
      </c>
      <c r="Q495" s="702" t="s">
        <v>156</v>
      </c>
      <c r="R495" s="702" t="s">
        <v>156</v>
      </c>
      <c r="S495" s="704" t="s">
        <v>156</v>
      </c>
    </row>
    <row r="496" spans="1:19" hidden="1">
      <c r="A496" s="695">
        <v>43334</v>
      </c>
      <c r="B496" s="696">
        <v>43334</v>
      </c>
      <c r="C496" s="697" t="s">
        <v>156</v>
      </c>
      <c r="D496" s="697" t="s">
        <v>205</v>
      </c>
      <c r="E496" s="697" t="s">
        <v>198</v>
      </c>
      <c r="F496" s="697" t="s">
        <v>206</v>
      </c>
      <c r="G496" s="697" t="s">
        <v>133</v>
      </c>
      <c r="H496" s="698">
        <v>1936.17</v>
      </c>
      <c r="I496" s="697" t="s">
        <v>175</v>
      </c>
      <c r="J496" s="697" t="s">
        <v>156</v>
      </c>
      <c r="K496" s="697" t="s">
        <v>156</v>
      </c>
      <c r="L496" s="697" t="s">
        <v>156</v>
      </c>
      <c r="M496" s="697" t="s">
        <v>156</v>
      </c>
      <c r="N496" s="697" t="s">
        <v>156</v>
      </c>
      <c r="O496" s="697" t="s">
        <v>105</v>
      </c>
      <c r="P496" s="697" t="s">
        <v>156</v>
      </c>
      <c r="Q496" s="697" t="s">
        <v>156</v>
      </c>
      <c r="R496" s="697" t="s">
        <v>156</v>
      </c>
      <c r="S496" s="699" t="s">
        <v>156</v>
      </c>
    </row>
    <row r="497" spans="1:19" hidden="1">
      <c r="A497" s="700">
        <v>43343</v>
      </c>
      <c r="B497" s="701">
        <v>43343</v>
      </c>
      <c r="C497" s="702" t="s">
        <v>156</v>
      </c>
      <c r="D497" s="702" t="s">
        <v>551</v>
      </c>
      <c r="E497" s="702" t="s">
        <v>198</v>
      </c>
      <c r="F497" s="702" t="s">
        <v>552</v>
      </c>
      <c r="G497" s="702" t="s">
        <v>547</v>
      </c>
      <c r="H497" s="703">
        <v>1355.32</v>
      </c>
      <c r="I497" s="702" t="s">
        <v>175</v>
      </c>
      <c r="J497" s="702" t="s">
        <v>156</v>
      </c>
      <c r="K497" s="702" t="s">
        <v>156</v>
      </c>
      <c r="L497" s="702" t="s">
        <v>156</v>
      </c>
      <c r="M497" s="702" t="s">
        <v>156</v>
      </c>
      <c r="N497" s="702" t="s">
        <v>156</v>
      </c>
      <c r="O497" s="702" t="s">
        <v>105</v>
      </c>
      <c r="P497" s="702" t="s">
        <v>156</v>
      </c>
      <c r="Q497" s="702" t="s">
        <v>156</v>
      </c>
      <c r="R497" s="702" t="s">
        <v>156</v>
      </c>
      <c r="S497" s="704" t="s">
        <v>156</v>
      </c>
    </row>
    <row r="498" spans="1:19" hidden="1">
      <c r="A498" s="695">
        <v>43344</v>
      </c>
      <c r="B498" s="696">
        <v>43344</v>
      </c>
      <c r="C498" s="697" t="s">
        <v>156</v>
      </c>
      <c r="D498" s="697" t="s">
        <v>553</v>
      </c>
      <c r="E498" s="697" t="s">
        <v>198</v>
      </c>
      <c r="F498" s="697" t="s">
        <v>552</v>
      </c>
      <c r="G498" s="697" t="s">
        <v>547</v>
      </c>
      <c r="H498" s="698">
        <v>-1355.32</v>
      </c>
      <c r="I498" s="697" t="s">
        <v>175</v>
      </c>
      <c r="J498" s="697" t="s">
        <v>156</v>
      </c>
      <c r="K498" s="697" t="s">
        <v>156</v>
      </c>
      <c r="L498" s="697" t="s">
        <v>156</v>
      </c>
      <c r="M498" s="697" t="s">
        <v>156</v>
      </c>
      <c r="N498" s="697" t="s">
        <v>156</v>
      </c>
      <c r="O498" s="697" t="s">
        <v>105</v>
      </c>
      <c r="P498" s="697" t="s">
        <v>156</v>
      </c>
      <c r="Q498" s="697" t="s">
        <v>156</v>
      </c>
      <c r="R498" s="697" t="s">
        <v>156</v>
      </c>
      <c r="S498" s="699" t="s">
        <v>156</v>
      </c>
    </row>
    <row r="499" spans="1:19" hidden="1">
      <c r="A499" s="700">
        <v>43348</v>
      </c>
      <c r="B499" s="701">
        <v>43348</v>
      </c>
      <c r="C499" s="702" t="s">
        <v>156</v>
      </c>
      <c r="D499" s="702" t="s">
        <v>207</v>
      </c>
      <c r="E499" s="702" t="s">
        <v>198</v>
      </c>
      <c r="F499" s="702" t="s">
        <v>208</v>
      </c>
      <c r="G499" s="702" t="s">
        <v>133</v>
      </c>
      <c r="H499" s="703">
        <v>1615.23</v>
      </c>
      <c r="I499" s="702" t="s">
        <v>175</v>
      </c>
      <c r="J499" s="702" t="s">
        <v>156</v>
      </c>
      <c r="K499" s="702" t="s">
        <v>156</v>
      </c>
      <c r="L499" s="702" t="s">
        <v>156</v>
      </c>
      <c r="M499" s="702" t="s">
        <v>156</v>
      </c>
      <c r="N499" s="702" t="s">
        <v>156</v>
      </c>
      <c r="O499" s="702" t="s">
        <v>105</v>
      </c>
      <c r="P499" s="702" t="s">
        <v>156</v>
      </c>
      <c r="Q499" s="702" t="s">
        <v>156</v>
      </c>
      <c r="R499" s="702" t="s">
        <v>156</v>
      </c>
      <c r="S499" s="704" t="s">
        <v>156</v>
      </c>
    </row>
    <row r="500" spans="1:19" hidden="1">
      <c r="A500" s="695">
        <v>43362</v>
      </c>
      <c r="B500" s="696">
        <v>43362</v>
      </c>
      <c r="C500" s="697" t="s">
        <v>156</v>
      </c>
      <c r="D500" s="697" t="s">
        <v>209</v>
      </c>
      <c r="E500" s="697" t="s">
        <v>198</v>
      </c>
      <c r="F500" s="697" t="s">
        <v>210</v>
      </c>
      <c r="G500" s="697" t="s">
        <v>133</v>
      </c>
      <c r="H500" s="698">
        <v>1659.38</v>
      </c>
      <c r="I500" s="697" t="s">
        <v>175</v>
      </c>
      <c r="J500" s="697" t="s">
        <v>156</v>
      </c>
      <c r="K500" s="697" t="s">
        <v>156</v>
      </c>
      <c r="L500" s="697" t="s">
        <v>156</v>
      </c>
      <c r="M500" s="697" t="s">
        <v>156</v>
      </c>
      <c r="N500" s="697" t="s">
        <v>156</v>
      </c>
      <c r="O500" s="697" t="s">
        <v>105</v>
      </c>
      <c r="P500" s="697" t="s">
        <v>156</v>
      </c>
      <c r="Q500" s="697" t="s">
        <v>156</v>
      </c>
      <c r="R500" s="697" t="s">
        <v>156</v>
      </c>
      <c r="S500" s="699" t="s">
        <v>156</v>
      </c>
    </row>
    <row r="501" spans="1:19" hidden="1">
      <c r="A501" s="700">
        <v>43373</v>
      </c>
      <c r="B501" s="701">
        <v>43373</v>
      </c>
      <c r="C501" s="702" t="s">
        <v>156</v>
      </c>
      <c r="D501" s="702" t="s">
        <v>554</v>
      </c>
      <c r="E501" s="702" t="s">
        <v>198</v>
      </c>
      <c r="F501" s="702" t="s">
        <v>555</v>
      </c>
      <c r="G501" s="702" t="s">
        <v>547</v>
      </c>
      <c r="H501" s="703">
        <v>1161.57</v>
      </c>
      <c r="I501" s="702" t="s">
        <v>175</v>
      </c>
      <c r="J501" s="702" t="s">
        <v>156</v>
      </c>
      <c r="K501" s="702" t="s">
        <v>156</v>
      </c>
      <c r="L501" s="702" t="s">
        <v>156</v>
      </c>
      <c r="M501" s="702" t="s">
        <v>156</v>
      </c>
      <c r="N501" s="702" t="s">
        <v>156</v>
      </c>
      <c r="O501" s="702" t="s">
        <v>105</v>
      </c>
      <c r="P501" s="702" t="s">
        <v>156</v>
      </c>
      <c r="Q501" s="702" t="s">
        <v>156</v>
      </c>
      <c r="R501" s="702" t="s">
        <v>156</v>
      </c>
      <c r="S501" s="704" t="s">
        <v>156</v>
      </c>
    </row>
    <row r="502" spans="1:19" hidden="1">
      <c r="A502" s="695">
        <v>43374</v>
      </c>
      <c r="B502" s="696">
        <v>43374</v>
      </c>
      <c r="C502" s="697" t="s">
        <v>156</v>
      </c>
      <c r="D502" s="697" t="s">
        <v>1081</v>
      </c>
      <c r="E502" s="697" t="s">
        <v>198</v>
      </c>
      <c r="F502" s="697" t="s">
        <v>555</v>
      </c>
      <c r="G502" s="697" t="s">
        <v>547</v>
      </c>
      <c r="H502" s="698">
        <v>-1161.57</v>
      </c>
      <c r="I502" s="697" t="s">
        <v>175</v>
      </c>
      <c r="J502" s="697" t="s">
        <v>156</v>
      </c>
      <c r="K502" s="697" t="s">
        <v>156</v>
      </c>
      <c r="L502" s="697" t="s">
        <v>156</v>
      </c>
      <c r="M502" s="697" t="s">
        <v>156</v>
      </c>
      <c r="N502" s="697" t="s">
        <v>156</v>
      </c>
      <c r="O502" s="697" t="s">
        <v>105</v>
      </c>
      <c r="P502" s="697" t="s">
        <v>156</v>
      </c>
      <c r="Q502" s="697" t="s">
        <v>156</v>
      </c>
      <c r="R502" s="697" t="s">
        <v>156</v>
      </c>
      <c r="S502" s="699" t="s">
        <v>156</v>
      </c>
    </row>
    <row r="503" spans="1:19" hidden="1">
      <c r="A503" s="700">
        <v>43376</v>
      </c>
      <c r="B503" s="701">
        <v>43376</v>
      </c>
      <c r="C503" s="702" t="s">
        <v>156</v>
      </c>
      <c r="D503" s="702" t="s">
        <v>1085</v>
      </c>
      <c r="E503" s="702" t="s">
        <v>198</v>
      </c>
      <c r="F503" s="702" t="s">
        <v>1086</v>
      </c>
      <c r="G503" s="702" t="s">
        <v>133</v>
      </c>
      <c r="H503" s="703">
        <v>1615.23</v>
      </c>
      <c r="I503" s="702" t="s">
        <v>175</v>
      </c>
      <c r="J503" s="702" t="s">
        <v>156</v>
      </c>
      <c r="K503" s="702" t="s">
        <v>156</v>
      </c>
      <c r="L503" s="702" t="s">
        <v>156</v>
      </c>
      <c r="M503" s="702" t="s">
        <v>156</v>
      </c>
      <c r="N503" s="702" t="s">
        <v>156</v>
      </c>
      <c r="O503" s="702" t="s">
        <v>105</v>
      </c>
      <c r="P503" s="702" t="s">
        <v>156</v>
      </c>
      <c r="Q503" s="702" t="s">
        <v>156</v>
      </c>
      <c r="R503" s="702" t="s">
        <v>156</v>
      </c>
      <c r="S503" s="704" t="s">
        <v>156</v>
      </c>
    </row>
    <row r="504" spans="1:19" hidden="1">
      <c r="A504" s="695">
        <v>43390</v>
      </c>
      <c r="B504" s="696">
        <v>43390</v>
      </c>
      <c r="C504" s="697" t="s">
        <v>156</v>
      </c>
      <c r="D504" s="697" t="s">
        <v>1070</v>
      </c>
      <c r="E504" s="697" t="s">
        <v>198</v>
      </c>
      <c r="F504" s="697" t="s">
        <v>1071</v>
      </c>
      <c r="G504" s="697" t="s">
        <v>133</v>
      </c>
      <c r="H504" s="698">
        <v>1815.26</v>
      </c>
      <c r="I504" s="697" t="s">
        <v>175</v>
      </c>
      <c r="J504" s="697" t="s">
        <v>156</v>
      </c>
      <c r="K504" s="697" t="s">
        <v>156</v>
      </c>
      <c r="L504" s="697" t="s">
        <v>156</v>
      </c>
      <c r="M504" s="697" t="s">
        <v>156</v>
      </c>
      <c r="N504" s="697" t="s">
        <v>156</v>
      </c>
      <c r="O504" s="697" t="s">
        <v>105</v>
      </c>
      <c r="P504" s="697" t="s">
        <v>156</v>
      </c>
      <c r="Q504" s="697" t="s">
        <v>156</v>
      </c>
      <c r="R504" s="697" t="s">
        <v>156</v>
      </c>
      <c r="S504" s="699" t="s">
        <v>156</v>
      </c>
    </row>
    <row r="505" spans="1:19" hidden="1">
      <c r="A505" s="700">
        <v>43404</v>
      </c>
      <c r="B505" s="701">
        <v>43404</v>
      </c>
      <c r="C505" s="702" t="s">
        <v>156</v>
      </c>
      <c r="D505" s="702" t="s">
        <v>1087</v>
      </c>
      <c r="E505" s="702" t="s">
        <v>198</v>
      </c>
      <c r="F505" s="702" t="s">
        <v>1088</v>
      </c>
      <c r="G505" s="702" t="s">
        <v>133</v>
      </c>
      <c r="H505" s="703">
        <v>1637.87</v>
      </c>
      <c r="I505" s="702" t="s">
        <v>175</v>
      </c>
      <c r="J505" s="702" t="s">
        <v>156</v>
      </c>
      <c r="K505" s="702" t="s">
        <v>156</v>
      </c>
      <c r="L505" s="702" t="s">
        <v>156</v>
      </c>
      <c r="M505" s="702" t="s">
        <v>156</v>
      </c>
      <c r="N505" s="702" t="s">
        <v>156</v>
      </c>
      <c r="O505" s="702" t="s">
        <v>105</v>
      </c>
      <c r="P505" s="702" t="s">
        <v>156</v>
      </c>
      <c r="Q505" s="702" t="s">
        <v>156</v>
      </c>
      <c r="R505" s="702" t="s">
        <v>156</v>
      </c>
      <c r="S505" s="704" t="s">
        <v>156</v>
      </c>
    </row>
    <row r="506" spans="1:19" hidden="1">
      <c r="A506" s="695">
        <v>43418</v>
      </c>
      <c r="B506" s="696">
        <v>43418</v>
      </c>
      <c r="C506" s="697" t="s">
        <v>156</v>
      </c>
      <c r="D506" s="697" t="s">
        <v>1074</v>
      </c>
      <c r="E506" s="697" t="s">
        <v>198</v>
      </c>
      <c r="F506" s="697" t="s">
        <v>1075</v>
      </c>
      <c r="G506" s="697" t="s">
        <v>133</v>
      </c>
      <c r="H506" s="698">
        <v>1660.51</v>
      </c>
      <c r="I506" s="697" t="s">
        <v>175</v>
      </c>
      <c r="J506" s="697" t="s">
        <v>156</v>
      </c>
      <c r="K506" s="697" t="s">
        <v>156</v>
      </c>
      <c r="L506" s="697" t="s">
        <v>156</v>
      </c>
      <c r="M506" s="697" t="s">
        <v>156</v>
      </c>
      <c r="N506" s="697" t="s">
        <v>156</v>
      </c>
      <c r="O506" s="697" t="s">
        <v>105</v>
      </c>
      <c r="P506" s="697" t="s">
        <v>156</v>
      </c>
      <c r="Q506" s="697" t="s">
        <v>156</v>
      </c>
      <c r="R506" s="697" t="s">
        <v>156</v>
      </c>
      <c r="S506" s="699" t="s">
        <v>156</v>
      </c>
    </row>
    <row r="507" spans="1:19" hidden="1">
      <c r="A507" s="700">
        <v>43432</v>
      </c>
      <c r="B507" s="701">
        <v>43432</v>
      </c>
      <c r="C507" s="702" t="s">
        <v>156</v>
      </c>
      <c r="D507" s="702" t="s">
        <v>1092</v>
      </c>
      <c r="E507" s="702" t="s">
        <v>198</v>
      </c>
      <c r="F507" s="702" t="s">
        <v>1093</v>
      </c>
      <c r="G507" s="702" t="s">
        <v>133</v>
      </c>
      <c r="H507" s="703">
        <v>1638.04</v>
      </c>
      <c r="I507" s="702" t="s">
        <v>175</v>
      </c>
      <c r="J507" s="702" t="s">
        <v>156</v>
      </c>
      <c r="K507" s="702" t="s">
        <v>156</v>
      </c>
      <c r="L507" s="702" t="s">
        <v>156</v>
      </c>
      <c r="M507" s="702" t="s">
        <v>156</v>
      </c>
      <c r="N507" s="702" t="s">
        <v>156</v>
      </c>
      <c r="O507" s="702" t="s">
        <v>105</v>
      </c>
      <c r="P507" s="702" t="s">
        <v>156</v>
      </c>
      <c r="Q507" s="702" t="s">
        <v>156</v>
      </c>
      <c r="R507" s="702" t="s">
        <v>156</v>
      </c>
      <c r="S507" s="704" t="s">
        <v>156</v>
      </c>
    </row>
    <row r="508" spans="1:19" hidden="1">
      <c r="A508" s="695">
        <v>43434</v>
      </c>
      <c r="B508" s="696">
        <v>43434</v>
      </c>
      <c r="C508" s="697" t="s">
        <v>156</v>
      </c>
      <c r="D508" s="697" t="s">
        <v>1094</v>
      </c>
      <c r="E508" s="697" t="s">
        <v>198</v>
      </c>
      <c r="F508" s="697" t="s">
        <v>1095</v>
      </c>
      <c r="G508" s="697" t="s">
        <v>547</v>
      </c>
      <c r="H508" s="698">
        <v>327.61</v>
      </c>
      <c r="I508" s="697" t="s">
        <v>175</v>
      </c>
      <c r="J508" s="697" t="s">
        <v>156</v>
      </c>
      <c r="K508" s="697" t="s">
        <v>156</v>
      </c>
      <c r="L508" s="697" t="s">
        <v>156</v>
      </c>
      <c r="M508" s="697" t="s">
        <v>156</v>
      </c>
      <c r="N508" s="697" t="s">
        <v>156</v>
      </c>
      <c r="O508" s="697" t="s">
        <v>105</v>
      </c>
      <c r="P508" s="697" t="s">
        <v>156</v>
      </c>
      <c r="Q508" s="697" t="s">
        <v>156</v>
      </c>
      <c r="R508" s="697" t="s">
        <v>156</v>
      </c>
      <c r="S508" s="699" t="s">
        <v>156</v>
      </c>
    </row>
    <row r="509" spans="1:19" hidden="1">
      <c r="A509" s="700">
        <v>43435</v>
      </c>
      <c r="B509" s="701">
        <v>43435</v>
      </c>
      <c r="C509" s="702" t="s">
        <v>156</v>
      </c>
      <c r="D509" s="702" t="s">
        <v>1096</v>
      </c>
      <c r="E509" s="702" t="s">
        <v>198</v>
      </c>
      <c r="F509" s="702" t="s">
        <v>1095</v>
      </c>
      <c r="G509" s="702" t="s">
        <v>547</v>
      </c>
      <c r="H509" s="703">
        <v>-327.61</v>
      </c>
      <c r="I509" s="702" t="s">
        <v>175</v>
      </c>
      <c r="J509" s="702" t="s">
        <v>156</v>
      </c>
      <c r="K509" s="702" t="s">
        <v>156</v>
      </c>
      <c r="L509" s="702" t="s">
        <v>156</v>
      </c>
      <c r="M509" s="702" t="s">
        <v>156</v>
      </c>
      <c r="N509" s="702" t="s">
        <v>156</v>
      </c>
      <c r="O509" s="702" t="s">
        <v>105</v>
      </c>
      <c r="P509" s="702" t="s">
        <v>156</v>
      </c>
      <c r="Q509" s="702" t="s">
        <v>156</v>
      </c>
      <c r="R509" s="702" t="s">
        <v>156</v>
      </c>
      <c r="S509" s="704" t="s">
        <v>156</v>
      </c>
    </row>
    <row r="510" spans="1:19" hidden="1">
      <c r="A510" s="695">
        <v>43446</v>
      </c>
      <c r="B510" s="696">
        <v>43446</v>
      </c>
      <c r="C510" s="697" t="s">
        <v>156</v>
      </c>
      <c r="D510" s="697" t="s">
        <v>1097</v>
      </c>
      <c r="E510" s="697" t="s">
        <v>198</v>
      </c>
      <c r="F510" s="697" t="s">
        <v>1098</v>
      </c>
      <c r="G510" s="697" t="s">
        <v>133</v>
      </c>
      <c r="H510" s="698">
        <v>1615.23</v>
      </c>
      <c r="I510" s="697" t="s">
        <v>175</v>
      </c>
      <c r="J510" s="697" t="s">
        <v>156</v>
      </c>
      <c r="K510" s="697" t="s">
        <v>156</v>
      </c>
      <c r="L510" s="697" t="s">
        <v>156</v>
      </c>
      <c r="M510" s="697" t="s">
        <v>156</v>
      </c>
      <c r="N510" s="697" t="s">
        <v>156</v>
      </c>
      <c r="O510" s="697" t="s">
        <v>105</v>
      </c>
      <c r="P510" s="697" t="s">
        <v>156</v>
      </c>
      <c r="Q510" s="697" t="s">
        <v>156</v>
      </c>
      <c r="R510" s="697" t="s">
        <v>156</v>
      </c>
      <c r="S510" s="699" t="s">
        <v>156</v>
      </c>
    </row>
    <row r="511" spans="1:19" hidden="1">
      <c r="A511" s="700">
        <v>43460</v>
      </c>
      <c r="B511" s="701">
        <v>43460</v>
      </c>
      <c r="C511" s="702" t="s">
        <v>156</v>
      </c>
      <c r="D511" s="702" t="s">
        <v>1099</v>
      </c>
      <c r="E511" s="702" t="s">
        <v>198</v>
      </c>
      <c r="F511" s="702" t="s">
        <v>1100</v>
      </c>
      <c r="G511" s="702" t="s">
        <v>133</v>
      </c>
      <c r="H511" s="703">
        <v>1615.23</v>
      </c>
      <c r="I511" s="702" t="s">
        <v>175</v>
      </c>
      <c r="J511" s="702" t="s">
        <v>156</v>
      </c>
      <c r="K511" s="702" t="s">
        <v>156</v>
      </c>
      <c r="L511" s="702" t="s">
        <v>156</v>
      </c>
      <c r="M511" s="702" t="s">
        <v>156</v>
      </c>
      <c r="N511" s="702" t="s">
        <v>156</v>
      </c>
      <c r="O511" s="702" t="s">
        <v>105</v>
      </c>
      <c r="P511" s="702" t="s">
        <v>156</v>
      </c>
      <c r="Q511" s="702" t="s">
        <v>156</v>
      </c>
      <c r="R511" s="702" t="s">
        <v>156</v>
      </c>
      <c r="S511" s="704" t="s">
        <v>156</v>
      </c>
    </row>
    <row r="512" spans="1:19" hidden="1">
      <c r="A512" s="695">
        <v>43465</v>
      </c>
      <c r="B512" s="696">
        <v>43465</v>
      </c>
      <c r="C512" s="697" t="s">
        <v>156</v>
      </c>
      <c r="D512" s="697" t="s">
        <v>1101</v>
      </c>
      <c r="E512" s="697" t="s">
        <v>198</v>
      </c>
      <c r="F512" s="697" t="s">
        <v>1102</v>
      </c>
      <c r="G512" s="697" t="s">
        <v>547</v>
      </c>
      <c r="H512" s="698">
        <v>484.57</v>
      </c>
      <c r="I512" s="697" t="s">
        <v>175</v>
      </c>
      <c r="J512" s="697" t="s">
        <v>156</v>
      </c>
      <c r="K512" s="697" t="s">
        <v>156</v>
      </c>
      <c r="L512" s="697" t="s">
        <v>156</v>
      </c>
      <c r="M512" s="697" t="s">
        <v>156</v>
      </c>
      <c r="N512" s="697" t="s">
        <v>156</v>
      </c>
      <c r="O512" s="697" t="s">
        <v>105</v>
      </c>
      <c r="P512" s="697" t="s">
        <v>156</v>
      </c>
      <c r="Q512" s="697" t="s">
        <v>156</v>
      </c>
      <c r="R512" s="697" t="s">
        <v>156</v>
      </c>
      <c r="S512" s="699" t="s">
        <v>156</v>
      </c>
    </row>
    <row r="513" spans="1:19" hidden="1">
      <c r="A513" s="700">
        <v>43282</v>
      </c>
      <c r="B513" s="701">
        <v>43282</v>
      </c>
      <c r="C513" s="702" t="s">
        <v>156</v>
      </c>
      <c r="D513" s="702" t="s">
        <v>545</v>
      </c>
      <c r="E513" s="702" t="s">
        <v>199</v>
      </c>
      <c r="F513" s="702" t="s">
        <v>546</v>
      </c>
      <c r="G513" s="702" t="s">
        <v>547</v>
      </c>
      <c r="H513" s="703">
        <v>-10.58</v>
      </c>
      <c r="I513" s="702" t="s">
        <v>175</v>
      </c>
      <c r="J513" s="702" t="s">
        <v>156</v>
      </c>
      <c r="K513" s="702" t="s">
        <v>156</v>
      </c>
      <c r="L513" s="702" t="s">
        <v>156</v>
      </c>
      <c r="M513" s="702" t="s">
        <v>156</v>
      </c>
      <c r="N513" s="702" t="s">
        <v>156</v>
      </c>
      <c r="O513" s="702" t="s">
        <v>105</v>
      </c>
      <c r="P513" s="702" t="s">
        <v>156</v>
      </c>
      <c r="Q513" s="702" t="s">
        <v>156</v>
      </c>
      <c r="R513" s="702" t="s">
        <v>156</v>
      </c>
      <c r="S513" s="704" t="s">
        <v>156</v>
      </c>
    </row>
    <row r="514" spans="1:19" hidden="1">
      <c r="A514" s="695">
        <v>43292</v>
      </c>
      <c r="B514" s="696">
        <v>43292</v>
      </c>
      <c r="C514" s="697" t="s">
        <v>156</v>
      </c>
      <c r="D514" s="697" t="s">
        <v>195</v>
      </c>
      <c r="E514" s="697" t="s">
        <v>199</v>
      </c>
      <c r="F514" s="697" t="s">
        <v>197</v>
      </c>
      <c r="G514" s="697" t="s">
        <v>133</v>
      </c>
      <c r="H514" s="698">
        <v>73.63</v>
      </c>
      <c r="I514" s="697" t="s">
        <v>175</v>
      </c>
      <c r="J514" s="697" t="s">
        <v>156</v>
      </c>
      <c r="K514" s="697" t="s">
        <v>156</v>
      </c>
      <c r="L514" s="697" t="s">
        <v>156</v>
      </c>
      <c r="M514" s="697" t="s">
        <v>156</v>
      </c>
      <c r="N514" s="697" t="s">
        <v>156</v>
      </c>
      <c r="O514" s="697" t="s">
        <v>105</v>
      </c>
      <c r="P514" s="697" t="s">
        <v>156</v>
      </c>
      <c r="Q514" s="697" t="s">
        <v>156</v>
      </c>
      <c r="R514" s="697" t="s">
        <v>156</v>
      </c>
      <c r="S514" s="699" t="s">
        <v>156</v>
      </c>
    </row>
    <row r="515" spans="1:19" hidden="1">
      <c r="A515" s="700">
        <v>43306</v>
      </c>
      <c r="B515" s="701">
        <v>43306</v>
      </c>
      <c r="C515" s="702" t="s">
        <v>156</v>
      </c>
      <c r="D515" s="702" t="s">
        <v>200</v>
      </c>
      <c r="E515" s="702" t="s">
        <v>199</v>
      </c>
      <c r="F515" s="702" t="s">
        <v>201</v>
      </c>
      <c r="G515" s="702" t="s">
        <v>133</v>
      </c>
      <c r="H515" s="703">
        <v>82.99</v>
      </c>
      <c r="I515" s="702" t="s">
        <v>175</v>
      </c>
      <c r="J515" s="702" t="s">
        <v>156</v>
      </c>
      <c r="K515" s="702" t="s">
        <v>156</v>
      </c>
      <c r="L515" s="702" t="s">
        <v>156</v>
      </c>
      <c r="M515" s="702" t="s">
        <v>156</v>
      </c>
      <c r="N515" s="702" t="s">
        <v>156</v>
      </c>
      <c r="O515" s="702" t="s">
        <v>105</v>
      </c>
      <c r="P515" s="702" t="s">
        <v>156</v>
      </c>
      <c r="Q515" s="702" t="s">
        <v>156</v>
      </c>
      <c r="R515" s="702" t="s">
        <v>156</v>
      </c>
      <c r="S515" s="704" t="s">
        <v>156</v>
      </c>
    </row>
    <row r="516" spans="1:19" hidden="1">
      <c r="A516" s="695">
        <v>43312</v>
      </c>
      <c r="B516" s="696">
        <v>43312</v>
      </c>
      <c r="C516" s="697" t="s">
        <v>156</v>
      </c>
      <c r="D516" s="697" t="s">
        <v>548</v>
      </c>
      <c r="E516" s="697" t="s">
        <v>199</v>
      </c>
      <c r="F516" s="697" t="s">
        <v>549</v>
      </c>
      <c r="G516" s="697" t="s">
        <v>547</v>
      </c>
      <c r="H516" s="698">
        <v>33.200000000000003</v>
      </c>
      <c r="I516" s="697" t="s">
        <v>175</v>
      </c>
      <c r="J516" s="697" t="s">
        <v>156</v>
      </c>
      <c r="K516" s="697" t="s">
        <v>156</v>
      </c>
      <c r="L516" s="697" t="s">
        <v>156</v>
      </c>
      <c r="M516" s="697" t="s">
        <v>156</v>
      </c>
      <c r="N516" s="697" t="s">
        <v>156</v>
      </c>
      <c r="O516" s="697" t="s">
        <v>105</v>
      </c>
      <c r="P516" s="697" t="s">
        <v>156</v>
      </c>
      <c r="Q516" s="697" t="s">
        <v>156</v>
      </c>
      <c r="R516" s="697" t="s">
        <v>156</v>
      </c>
      <c r="S516" s="699" t="s">
        <v>156</v>
      </c>
    </row>
    <row r="517" spans="1:19" hidden="1">
      <c r="A517" s="700">
        <v>43313</v>
      </c>
      <c r="B517" s="701">
        <v>43313</v>
      </c>
      <c r="C517" s="702" t="s">
        <v>156</v>
      </c>
      <c r="D517" s="702" t="s">
        <v>550</v>
      </c>
      <c r="E517" s="702" t="s">
        <v>199</v>
      </c>
      <c r="F517" s="702" t="s">
        <v>549</v>
      </c>
      <c r="G517" s="702" t="s">
        <v>547</v>
      </c>
      <c r="H517" s="703">
        <v>-33.200000000000003</v>
      </c>
      <c r="I517" s="702" t="s">
        <v>175</v>
      </c>
      <c r="J517" s="702" t="s">
        <v>156</v>
      </c>
      <c r="K517" s="702" t="s">
        <v>156</v>
      </c>
      <c r="L517" s="702" t="s">
        <v>156</v>
      </c>
      <c r="M517" s="702" t="s">
        <v>156</v>
      </c>
      <c r="N517" s="702" t="s">
        <v>156</v>
      </c>
      <c r="O517" s="702" t="s">
        <v>105</v>
      </c>
      <c r="P517" s="702" t="s">
        <v>156</v>
      </c>
      <c r="Q517" s="702" t="s">
        <v>156</v>
      </c>
      <c r="R517" s="702" t="s">
        <v>156</v>
      </c>
      <c r="S517" s="704" t="s">
        <v>156</v>
      </c>
    </row>
    <row r="518" spans="1:19" hidden="1">
      <c r="A518" s="695">
        <v>43320</v>
      </c>
      <c r="B518" s="696">
        <v>43320</v>
      </c>
      <c r="C518" s="697" t="s">
        <v>156</v>
      </c>
      <c r="D518" s="697" t="s">
        <v>202</v>
      </c>
      <c r="E518" s="697" t="s">
        <v>199</v>
      </c>
      <c r="F518" s="697" t="s">
        <v>203</v>
      </c>
      <c r="G518" s="697" t="s">
        <v>133</v>
      </c>
      <c r="H518" s="698">
        <v>91.09</v>
      </c>
      <c r="I518" s="697" t="s">
        <v>175</v>
      </c>
      <c r="J518" s="697" t="s">
        <v>156</v>
      </c>
      <c r="K518" s="697" t="s">
        <v>156</v>
      </c>
      <c r="L518" s="697" t="s">
        <v>156</v>
      </c>
      <c r="M518" s="697" t="s">
        <v>156</v>
      </c>
      <c r="N518" s="697" t="s">
        <v>156</v>
      </c>
      <c r="O518" s="697" t="s">
        <v>105</v>
      </c>
      <c r="P518" s="697" t="s">
        <v>156</v>
      </c>
      <c r="Q518" s="697" t="s">
        <v>156</v>
      </c>
      <c r="R518" s="697" t="s">
        <v>156</v>
      </c>
      <c r="S518" s="699" t="s">
        <v>156</v>
      </c>
    </row>
    <row r="519" spans="1:19" hidden="1">
      <c r="A519" s="700">
        <v>43334</v>
      </c>
      <c r="B519" s="701">
        <v>43334</v>
      </c>
      <c r="C519" s="702" t="s">
        <v>156</v>
      </c>
      <c r="D519" s="702" t="s">
        <v>205</v>
      </c>
      <c r="E519" s="702" t="s">
        <v>199</v>
      </c>
      <c r="F519" s="702" t="s">
        <v>206</v>
      </c>
      <c r="G519" s="702" t="s">
        <v>133</v>
      </c>
      <c r="H519" s="703">
        <v>97.62</v>
      </c>
      <c r="I519" s="702" t="s">
        <v>175</v>
      </c>
      <c r="J519" s="702" t="s">
        <v>156</v>
      </c>
      <c r="K519" s="702" t="s">
        <v>156</v>
      </c>
      <c r="L519" s="702" t="s">
        <v>156</v>
      </c>
      <c r="M519" s="702" t="s">
        <v>156</v>
      </c>
      <c r="N519" s="702" t="s">
        <v>156</v>
      </c>
      <c r="O519" s="702" t="s">
        <v>105</v>
      </c>
      <c r="P519" s="702" t="s">
        <v>156</v>
      </c>
      <c r="Q519" s="702" t="s">
        <v>156</v>
      </c>
      <c r="R519" s="702" t="s">
        <v>156</v>
      </c>
      <c r="S519" s="704" t="s">
        <v>156</v>
      </c>
    </row>
    <row r="520" spans="1:19" hidden="1">
      <c r="A520" s="695">
        <v>43343</v>
      </c>
      <c r="B520" s="696">
        <v>43343</v>
      </c>
      <c r="C520" s="697" t="s">
        <v>156</v>
      </c>
      <c r="D520" s="697" t="s">
        <v>551</v>
      </c>
      <c r="E520" s="697" t="s">
        <v>199</v>
      </c>
      <c r="F520" s="697" t="s">
        <v>552</v>
      </c>
      <c r="G520" s="697" t="s">
        <v>547</v>
      </c>
      <c r="H520" s="698">
        <v>68.33</v>
      </c>
      <c r="I520" s="697" t="s">
        <v>175</v>
      </c>
      <c r="J520" s="697" t="s">
        <v>156</v>
      </c>
      <c r="K520" s="697" t="s">
        <v>156</v>
      </c>
      <c r="L520" s="697" t="s">
        <v>156</v>
      </c>
      <c r="M520" s="697" t="s">
        <v>156</v>
      </c>
      <c r="N520" s="697" t="s">
        <v>156</v>
      </c>
      <c r="O520" s="697" t="s">
        <v>105</v>
      </c>
      <c r="P520" s="697" t="s">
        <v>156</v>
      </c>
      <c r="Q520" s="697" t="s">
        <v>156</v>
      </c>
      <c r="R520" s="697" t="s">
        <v>156</v>
      </c>
      <c r="S520" s="699" t="s">
        <v>156</v>
      </c>
    </row>
    <row r="521" spans="1:19" hidden="1">
      <c r="A521" s="700">
        <v>43344</v>
      </c>
      <c r="B521" s="701">
        <v>43344</v>
      </c>
      <c r="C521" s="702" t="s">
        <v>156</v>
      </c>
      <c r="D521" s="702" t="s">
        <v>553</v>
      </c>
      <c r="E521" s="702" t="s">
        <v>199</v>
      </c>
      <c r="F521" s="702" t="s">
        <v>552</v>
      </c>
      <c r="G521" s="702" t="s">
        <v>547</v>
      </c>
      <c r="H521" s="703">
        <v>-68.33</v>
      </c>
      <c r="I521" s="702" t="s">
        <v>175</v>
      </c>
      <c r="J521" s="702" t="s">
        <v>156</v>
      </c>
      <c r="K521" s="702" t="s">
        <v>156</v>
      </c>
      <c r="L521" s="702" t="s">
        <v>156</v>
      </c>
      <c r="M521" s="702" t="s">
        <v>156</v>
      </c>
      <c r="N521" s="702" t="s">
        <v>156</v>
      </c>
      <c r="O521" s="702" t="s">
        <v>105</v>
      </c>
      <c r="P521" s="702" t="s">
        <v>156</v>
      </c>
      <c r="Q521" s="702" t="s">
        <v>156</v>
      </c>
      <c r="R521" s="702" t="s">
        <v>156</v>
      </c>
      <c r="S521" s="704" t="s">
        <v>156</v>
      </c>
    </row>
    <row r="522" spans="1:19" hidden="1">
      <c r="A522" s="695">
        <v>43348</v>
      </c>
      <c r="B522" s="696">
        <v>43348</v>
      </c>
      <c r="C522" s="697" t="s">
        <v>156</v>
      </c>
      <c r="D522" s="697" t="s">
        <v>207</v>
      </c>
      <c r="E522" s="697" t="s">
        <v>199</v>
      </c>
      <c r="F522" s="697" t="s">
        <v>208</v>
      </c>
      <c r="G522" s="697" t="s">
        <v>133</v>
      </c>
      <c r="H522" s="698">
        <v>79.44</v>
      </c>
      <c r="I522" s="697" t="s">
        <v>175</v>
      </c>
      <c r="J522" s="697" t="s">
        <v>156</v>
      </c>
      <c r="K522" s="697" t="s">
        <v>156</v>
      </c>
      <c r="L522" s="697" t="s">
        <v>156</v>
      </c>
      <c r="M522" s="697" t="s">
        <v>156</v>
      </c>
      <c r="N522" s="697" t="s">
        <v>156</v>
      </c>
      <c r="O522" s="697" t="s">
        <v>105</v>
      </c>
      <c r="P522" s="697" t="s">
        <v>156</v>
      </c>
      <c r="Q522" s="697" t="s">
        <v>156</v>
      </c>
      <c r="R522" s="697" t="s">
        <v>156</v>
      </c>
      <c r="S522" s="699" t="s">
        <v>156</v>
      </c>
    </row>
    <row r="523" spans="1:19" hidden="1">
      <c r="A523" s="700">
        <v>43362</v>
      </c>
      <c r="B523" s="701">
        <v>43362</v>
      </c>
      <c r="C523" s="702" t="s">
        <v>156</v>
      </c>
      <c r="D523" s="702" t="s">
        <v>209</v>
      </c>
      <c r="E523" s="702" t="s">
        <v>199</v>
      </c>
      <c r="F523" s="702" t="s">
        <v>210</v>
      </c>
      <c r="G523" s="702" t="s">
        <v>133</v>
      </c>
      <c r="H523" s="703">
        <v>81.12</v>
      </c>
      <c r="I523" s="702" t="s">
        <v>175</v>
      </c>
      <c r="J523" s="702" t="s">
        <v>156</v>
      </c>
      <c r="K523" s="702" t="s">
        <v>156</v>
      </c>
      <c r="L523" s="702" t="s">
        <v>156</v>
      </c>
      <c r="M523" s="702" t="s">
        <v>156</v>
      </c>
      <c r="N523" s="702" t="s">
        <v>156</v>
      </c>
      <c r="O523" s="702" t="s">
        <v>105</v>
      </c>
      <c r="P523" s="702" t="s">
        <v>156</v>
      </c>
      <c r="Q523" s="702" t="s">
        <v>156</v>
      </c>
      <c r="R523" s="702" t="s">
        <v>156</v>
      </c>
      <c r="S523" s="704" t="s">
        <v>156</v>
      </c>
    </row>
    <row r="524" spans="1:19" hidden="1">
      <c r="A524" s="695">
        <v>43373</v>
      </c>
      <c r="B524" s="696">
        <v>43373</v>
      </c>
      <c r="C524" s="697" t="s">
        <v>156</v>
      </c>
      <c r="D524" s="697" t="s">
        <v>554</v>
      </c>
      <c r="E524" s="697" t="s">
        <v>199</v>
      </c>
      <c r="F524" s="697" t="s">
        <v>555</v>
      </c>
      <c r="G524" s="697" t="s">
        <v>547</v>
      </c>
      <c r="H524" s="698">
        <v>56.78</v>
      </c>
      <c r="I524" s="697" t="s">
        <v>175</v>
      </c>
      <c r="J524" s="697" t="s">
        <v>156</v>
      </c>
      <c r="K524" s="697" t="s">
        <v>156</v>
      </c>
      <c r="L524" s="697" t="s">
        <v>156</v>
      </c>
      <c r="M524" s="697" t="s">
        <v>156</v>
      </c>
      <c r="N524" s="697" t="s">
        <v>156</v>
      </c>
      <c r="O524" s="697" t="s">
        <v>105</v>
      </c>
      <c r="P524" s="697" t="s">
        <v>156</v>
      </c>
      <c r="Q524" s="697" t="s">
        <v>156</v>
      </c>
      <c r="R524" s="697" t="s">
        <v>156</v>
      </c>
      <c r="S524" s="699" t="s">
        <v>156</v>
      </c>
    </row>
    <row r="525" spans="1:19" hidden="1">
      <c r="A525" s="700">
        <v>43374</v>
      </c>
      <c r="B525" s="701">
        <v>43374</v>
      </c>
      <c r="C525" s="702" t="s">
        <v>156</v>
      </c>
      <c r="D525" s="702" t="s">
        <v>1081</v>
      </c>
      <c r="E525" s="702" t="s">
        <v>199</v>
      </c>
      <c r="F525" s="702" t="s">
        <v>555</v>
      </c>
      <c r="G525" s="702" t="s">
        <v>547</v>
      </c>
      <c r="H525" s="703">
        <v>-56.78</v>
      </c>
      <c r="I525" s="702" t="s">
        <v>175</v>
      </c>
      <c r="J525" s="702" t="s">
        <v>156</v>
      </c>
      <c r="K525" s="702" t="s">
        <v>156</v>
      </c>
      <c r="L525" s="702" t="s">
        <v>156</v>
      </c>
      <c r="M525" s="702" t="s">
        <v>156</v>
      </c>
      <c r="N525" s="702" t="s">
        <v>156</v>
      </c>
      <c r="O525" s="702" t="s">
        <v>105</v>
      </c>
      <c r="P525" s="702" t="s">
        <v>156</v>
      </c>
      <c r="Q525" s="702" t="s">
        <v>156</v>
      </c>
      <c r="R525" s="702" t="s">
        <v>156</v>
      </c>
      <c r="S525" s="704" t="s">
        <v>156</v>
      </c>
    </row>
    <row r="526" spans="1:19" hidden="1">
      <c r="A526" s="695">
        <v>43376</v>
      </c>
      <c r="B526" s="696">
        <v>43376</v>
      </c>
      <c r="C526" s="697" t="s">
        <v>156</v>
      </c>
      <c r="D526" s="697" t="s">
        <v>1085</v>
      </c>
      <c r="E526" s="697" t="s">
        <v>199</v>
      </c>
      <c r="F526" s="697" t="s">
        <v>1086</v>
      </c>
      <c r="G526" s="697" t="s">
        <v>133</v>
      </c>
      <c r="H526" s="698">
        <v>79.44</v>
      </c>
      <c r="I526" s="697" t="s">
        <v>175</v>
      </c>
      <c r="J526" s="697" t="s">
        <v>156</v>
      </c>
      <c r="K526" s="697" t="s">
        <v>156</v>
      </c>
      <c r="L526" s="697" t="s">
        <v>156</v>
      </c>
      <c r="M526" s="697" t="s">
        <v>156</v>
      </c>
      <c r="N526" s="697" t="s">
        <v>156</v>
      </c>
      <c r="O526" s="697" t="s">
        <v>105</v>
      </c>
      <c r="P526" s="697" t="s">
        <v>156</v>
      </c>
      <c r="Q526" s="697" t="s">
        <v>156</v>
      </c>
      <c r="R526" s="697" t="s">
        <v>156</v>
      </c>
      <c r="S526" s="699" t="s">
        <v>156</v>
      </c>
    </row>
    <row r="527" spans="1:19" hidden="1">
      <c r="A527" s="700">
        <v>43390</v>
      </c>
      <c r="B527" s="701">
        <v>43390</v>
      </c>
      <c r="C527" s="702" t="s">
        <v>156</v>
      </c>
      <c r="D527" s="702" t="s">
        <v>1070</v>
      </c>
      <c r="E527" s="702" t="s">
        <v>199</v>
      </c>
      <c r="F527" s="702" t="s">
        <v>1071</v>
      </c>
      <c r="G527" s="702" t="s">
        <v>133</v>
      </c>
      <c r="H527" s="703">
        <v>87.04</v>
      </c>
      <c r="I527" s="702" t="s">
        <v>175</v>
      </c>
      <c r="J527" s="702" t="s">
        <v>156</v>
      </c>
      <c r="K527" s="702" t="s">
        <v>156</v>
      </c>
      <c r="L527" s="702" t="s">
        <v>156</v>
      </c>
      <c r="M527" s="702" t="s">
        <v>156</v>
      </c>
      <c r="N527" s="702" t="s">
        <v>156</v>
      </c>
      <c r="O527" s="702" t="s">
        <v>105</v>
      </c>
      <c r="P527" s="702" t="s">
        <v>156</v>
      </c>
      <c r="Q527" s="702" t="s">
        <v>156</v>
      </c>
      <c r="R527" s="702" t="s">
        <v>156</v>
      </c>
      <c r="S527" s="704" t="s">
        <v>156</v>
      </c>
    </row>
    <row r="528" spans="1:19" hidden="1">
      <c r="A528" s="695">
        <v>43404</v>
      </c>
      <c r="B528" s="696">
        <v>43404</v>
      </c>
      <c r="C528" s="697" t="s">
        <v>156</v>
      </c>
      <c r="D528" s="697" t="s">
        <v>1087</v>
      </c>
      <c r="E528" s="697" t="s">
        <v>199</v>
      </c>
      <c r="F528" s="697" t="s">
        <v>1088</v>
      </c>
      <c r="G528" s="697" t="s">
        <v>133</v>
      </c>
      <c r="H528" s="698">
        <v>72.34</v>
      </c>
      <c r="I528" s="697" t="s">
        <v>175</v>
      </c>
      <c r="J528" s="697" t="s">
        <v>156</v>
      </c>
      <c r="K528" s="697" t="s">
        <v>156</v>
      </c>
      <c r="L528" s="697" t="s">
        <v>156</v>
      </c>
      <c r="M528" s="697" t="s">
        <v>156</v>
      </c>
      <c r="N528" s="697" t="s">
        <v>156</v>
      </c>
      <c r="O528" s="697" t="s">
        <v>105</v>
      </c>
      <c r="P528" s="697" t="s">
        <v>156</v>
      </c>
      <c r="Q528" s="697" t="s">
        <v>156</v>
      </c>
      <c r="R528" s="697" t="s">
        <v>156</v>
      </c>
      <c r="S528" s="699" t="s">
        <v>156</v>
      </c>
    </row>
    <row r="529" spans="1:19" hidden="1">
      <c r="A529" s="700">
        <v>43418</v>
      </c>
      <c r="B529" s="701">
        <v>43418</v>
      </c>
      <c r="C529" s="702" t="s">
        <v>156</v>
      </c>
      <c r="D529" s="702" t="s">
        <v>1074</v>
      </c>
      <c r="E529" s="702" t="s">
        <v>199</v>
      </c>
      <c r="F529" s="702" t="s">
        <v>1075</v>
      </c>
      <c r="G529" s="702" t="s">
        <v>133</v>
      </c>
      <c r="H529" s="703">
        <v>81.16</v>
      </c>
      <c r="I529" s="702" t="s">
        <v>175</v>
      </c>
      <c r="J529" s="702" t="s">
        <v>156</v>
      </c>
      <c r="K529" s="702" t="s">
        <v>156</v>
      </c>
      <c r="L529" s="702" t="s">
        <v>156</v>
      </c>
      <c r="M529" s="702" t="s">
        <v>156</v>
      </c>
      <c r="N529" s="702" t="s">
        <v>156</v>
      </c>
      <c r="O529" s="702" t="s">
        <v>105</v>
      </c>
      <c r="P529" s="702" t="s">
        <v>156</v>
      </c>
      <c r="Q529" s="702" t="s">
        <v>156</v>
      </c>
      <c r="R529" s="702" t="s">
        <v>156</v>
      </c>
      <c r="S529" s="704" t="s">
        <v>156</v>
      </c>
    </row>
    <row r="530" spans="1:19" hidden="1">
      <c r="A530" s="695">
        <v>43432</v>
      </c>
      <c r="B530" s="696">
        <v>43432</v>
      </c>
      <c r="C530" s="697" t="s">
        <v>156</v>
      </c>
      <c r="D530" s="697" t="s">
        <v>1092</v>
      </c>
      <c r="E530" s="697" t="s">
        <v>199</v>
      </c>
      <c r="F530" s="697" t="s">
        <v>1093</v>
      </c>
      <c r="G530" s="697" t="s">
        <v>133</v>
      </c>
      <c r="H530" s="698">
        <v>80.31</v>
      </c>
      <c r="I530" s="697" t="s">
        <v>175</v>
      </c>
      <c r="J530" s="697" t="s">
        <v>156</v>
      </c>
      <c r="K530" s="697" t="s">
        <v>156</v>
      </c>
      <c r="L530" s="697" t="s">
        <v>156</v>
      </c>
      <c r="M530" s="697" t="s">
        <v>156</v>
      </c>
      <c r="N530" s="697" t="s">
        <v>156</v>
      </c>
      <c r="O530" s="697" t="s">
        <v>105</v>
      </c>
      <c r="P530" s="697" t="s">
        <v>156</v>
      </c>
      <c r="Q530" s="697" t="s">
        <v>156</v>
      </c>
      <c r="R530" s="697" t="s">
        <v>156</v>
      </c>
      <c r="S530" s="699" t="s">
        <v>156</v>
      </c>
    </row>
    <row r="531" spans="1:19" hidden="1">
      <c r="A531" s="700">
        <v>43434</v>
      </c>
      <c r="B531" s="701">
        <v>43434</v>
      </c>
      <c r="C531" s="702" t="s">
        <v>156</v>
      </c>
      <c r="D531" s="702" t="s">
        <v>1094</v>
      </c>
      <c r="E531" s="702" t="s">
        <v>199</v>
      </c>
      <c r="F531" s="702" t="s">
        <v>1095</v>
      </c>
      <c r="G531" s="702" t="s">
        <v>547</v>
      </c>
      <c r="H531" s="703">
        <v>16.059999999999999</v>
      </c>
      <c r="I531" s="702" t="s">
        <v>175</v>
      </c>
      <c r="J531" s="702" t="s">
        <v>156</v>
      </c>
      <c r="K531" s="702" t="s">
        <v>156</v>
      </c>
      <c r="L531" s="702" t="s">
        <v>156</v>
      </c>
      <c r="M531" s="702" t="s">
        <v>156</v>
      </c>
      <c r="N531" s="702" t="s">
        <v>156</v>
      </c>
      <c r="O531" s="702" t="s">
        <v>105</v>
      </c>
      <c r="P531" s="702" t="s">
        <v>156</v>
      </c>
      <c r="Q531" s="702" t="s">
        <v>156</v>
      </c>
      <c r="R531" s="702" t="s">
        <v>156</v>
      </c>
      <c r="S531" s="704" t="s">
        <v>156</v>
      </c>
    </row>
    <row r="532" spans="1:19" hidden="1">
      <c r="A532" s="695">
        <v>43435</v>
      </c>
      <c r="B532" s="696">
        <v>43435</v>
      </c>
      <c r="C532" s="697" t="s">
        <v>156</v>
      </c>
      <c r="D532" s="697" t="s">
        <v>1096</v>
      </c>
      <c r="E532" s="697" t="s">
        <v>199</v>
      </c>
      <c r="F532" s="697" t="s">
        <v>1095</v>
      </c>
      <c r="G532" s="697" t="s">
        <v>547</v>
      </c>
      <c r="H532" s="698">
        <v>-16.059999999999999</v>
      </c>
      <c r="I532" s="697" t="s">
        <v>175</v>
      </c>
      <c r="J532" s="697" t="s">
        <v>156</v>
      </c>
      <c r="K532" s="697" t="s">
        <v>156</v>
      </c>
      <c r="L532" s="697" t="s">
        <v>156</v>
      </c>
      <c r="M532" s="697" t="s">
        <v>156</v>
      </c>
      <c r="N532" s="697" t="s">
        <v>156</v>
      </c>
      <c r="O532" s="697" t="s">
        <v>105</v>
      </c>
      <c r="P532" s="697" t="s">
        <v>156</v>
      </c>
      <c r="Q532" s="697" t="s">
        <v>156</v>
      </c>
      <c r="R532" s="697" t="s">
        <v>156</v>
      </c>
      <c r="S532" s="699" t="s">
        <v>156</v>
      </c>
    </row>
    <row r="533" spans="1:19" hidden="1">
      <c r="A533" s="700">
        <v>43446</v>
      </c>
      <c r="B533" s="701">
        <v>43446</v>
      </c>
      <c r="C533" s="702" t="s">
        <v>156</v>
      </c>
      <c r="D533" s="702" t="s">
        <v>1097</v>
      </c>
      <c r="E533" s="702" t="s">
        <v>199</v>
      </c>
      <c r="F533" s="702" t="s">
        <v>1098</v>
      </c>
      <c r="G533" s="702" t="s">
        <v>133</v>
      </c>
      <c r="H533" s="703">
        <v>79.44</v>
      </c>
      <c r="I533" s="702" t="s">
        <v>175</v>
      </c>
      <c r="J533" s="702" t="s">
        <v>156</v>
      </c>
      <c r="K533" s="702" t="s">
        <v>156</v>
      </c>
      <c r="L533" s="702" t="s">
        <v>156</v>
      </c>
      <c r="M533" s="702" t="s">
        <v>156</v>
      </c>
      <c r="N533" s="702" t="s">
        <v>156</v>
      </c>
      <c r="O533" s="702" t="s">
        <v>105</v>
      </c>
      <c r="P533" s="702" t="s">
        <v>156</v>
      </c>
      <c r="Q533" s="702" t="s">
        <v>156</v>
      </c>
      <c r="R533" s="702" t="s">
        <v>156</v>
      </c>
      <c r="S533" s="704" t="s">
        <v>156</v>
      </c>
    </row>
    <row r="534" spans="1:19" hidden="1">
      <c r="A534" s="695">
        <v>43460</v>
      </c>
      <c r="B534" s="696">
        <v>43460</v>
      </c>
      <c r="C534" s="697" t="s">
        <v>156</v>
      </c>
      <c r="D534" s="697" t="s">
        <v>1099</v>
      </c>
      <c r="E534" s="697" t="s">
        <v>199</v>
      </c>
      <c r="F534" s="697" t="s">
        <v>1100</v>
      </c>
      <c r="G534" s="697" t="s">
        <v>133</v>
      </c>
      <c r="H534" s="698">
        <v>63.54</v>
      </c>
      <c r="I534" s="697" t="s">
        <v>175</v>
      </c>
      <c r="J534" s="697" t="s">
        <v>156</v>
      </c>
      <c r="K534" s="697" t="s">
        <v>156</v>
      </c>
      <c r="L534" s="697" t="s">
        <v>156</v>
      </c>
      <c r="M534" s="697" t="s">
        <v>156</v>
      </c>
      <c r="N534" s="697" t="s">
        <v>156</v>
      </c>
      <c r="O534" s="697" t="s">
        <v>105</v>
      </c>
      <c r="P534" s="697" t="s">
        <v>156</v>
      </c>
      <c r="Q534" s="697" t="s">
        <v>156</v>
      </c>
      <c r="R534" s="697" t="s">
        <v>156</v>
      </c>
      <c r="S534" s="699" t="s">
        <v>156</v>
      </c>
    </row>
    <row r="535" spans="1:19" hidden="1">
      <c r="A535" s="700">
        <v>43465</v>
      </c>
      <c r="B535" s="701">
        <v>43465</v>
      </c>
      <c r="C535" s="702" t="s">
        <v>156</v>
      </c>
      <c r="D535" s="702" t="s">
        <v>1101</v>
      </c>
      <c r="E535" s="702" t="s">
        <v>199</v>
      </c>
      <c r="F535" s="702" t="s">
        <v>1102</v>
      </c>
      <c r="G535" s="702" t="s">
        <v>547</v>
      </c>
      <c r="H535" s="703">
        <v>19.059999999999999</v>
      </c>
      <c r="I535" s="702" t="s">
        <v>175</v>
      </c>
      <c r="J535" s="702" t="s">
        <v>156</v>
      </c>
      <c r="K535" s="702" t="s">
        <v>156</v>
      </c>
      <c r="L535" s="702" t="s">
        <v>156</v>
      </c>
      <c r="M535" s="702" t="s">
        <v>156</v>
      </c>
      <c r="N535" s="702" t="s">
        <v>156</v>
      </c>
      <c r="O535" s="702" t="s">
        <v>105</v>
      </c>
      <c r="P535" s="702" t="s">
        <v>156</v>
      </c>
      <c r="Q535" s="702" t="s">
        <v>156</v>
      </c>
      <c r="R535" s="702" t="s">
        <v>156</v>
      </c>
      <c r="S535" s="704" t="s">
        <v>156</v>
      </c>
    </row>
    <row r="536" spans="1:19" hidden="1">
      <c r="A536" s="695">
        <v>43282</v>
      </c>
      <c r="B536" s="696">
        <v>43282</v>
      </c>
      <c r="C536" s="697" t="s">
        <v>156</v>
      </c>
      <c r="D536" s="697" t="s">
        <v>512</v>
      </c>
      <c r="E536" s="697" t="s">
        <v>204</v>
      </c>
      <c r="F536" s="697" t="s">
        <v>513</v>
      </c>
      <c r="G536" s="697" t="s">
        <v>156</v>
      </c>
      <c r="H536" s="698">
        <v>-34566.519999999997</v>
      </c>
      <c r="I536" s="697" t="s">
        <v>175</v>
      </c>
      <c r="J536" s="697" t="s">
        <v>156</v>
      </c>
      <c r="K536" s="697" t="s">
        <v>156</v>
      </c>
      <c r="L536" s="697" t="s">
        <v>156</v>
      </c>
      <c r="M536" s="697" t="s">
        <v>156</v>
      </c>
      <c r="N536" s="697" t="s">
        <v>156</v>
      </c>
      <c r="O536" s="697" t="s">
        <v>105</v>
      </c>
      <c r="P536" s="697" t="s">
        <v>156</v>
      </c>
      <c r="Q536" s="697" t="s">
        <v>156</v>
      </c>
      <c r="R536" s="697" t="s">
        <v>156</v>
      </c>
      <c r="S536" s="699" t="s">
        <v>156</v>
      </c>
    </row>
    <row r="537" spans="1:19" hidden="1">
      <c r="A537" s="700">
        <v>43282</v>
      </c>
      <c r="B537" s="701">
        <v>43282</v>
      </c>
      <c r="C537" s="702" t="s">
        <v>156</v>
      </c>
      <c r="D537" s="702" t="s">
        <v>514</v>
      </c>
      <c r="E537" s="702" t="s">
        <v>204</v>
      </c>
      <c r="F537" s="702" t="s">
        <v>515</v>
      </c>
      <c r="G537" s="702" t="s">
        <v>156</v>
      </c>
      <c r="H537" s="703">
        <v>-4015</v>
      </c>
      <c r="I537" s="702" t="s">
        <v>175</v>
      </c>
      <c r="J537" s="702" t="s">
        <v>156</v>
      </c>
      <c r="K537" s="702" t="s">
        <v>156</v>
      </c>
      <c r="L537" s="702" t="s">
        <v>156</v>
      </c>
      <c r="M537" s="702" t="s">
        <v>156</v>
      </c>
      <c r="N537" s="702" t="s">
        <v>156</v>
      </c>
      <c r="O537" s="702" t="s">
        <v>105</v>
      </c>
      <c r="P537" s="702" t="s">
        <v>156</v>
      </c>
      <c r="Q537" s="702" t="s">
        <v>156</v>
      </c>
      <c r="R537" s="702" t="s">
        <v>156</v>
      </c>
      <c r="S537" s="704" t="s">
        <v>156</v>
      </c>
    </row>
    <row r="538" spans="1:19" hidden="1">
      <c r="A538" s="695">
        <v>43312</v>
      </c>
      <c r="B538" s="696">
        <v>43312</v>
      </c>
      <c r="C538" s="697" t="s">
        <v>156</v>
      </c>
      <c r="D538" s="697" t="s">
        <v>501</v>
      </c>
      <c r="E538" s="697" t="s">
        <v>204</v>
      </c>
      <c r="F538" s="697" t="s">
        <v>502</v>
      </c>
      <c r="G538" s="697" t="s">
        <v>156</v>
      </c>
      <c r="H538" s="698">
        <v>4015</v>
      </c>
      <c r="I538" s="697" t="s">
        <v>175</v>
      </c>
      <c r="J538" s="697" t="s">
        <v>156</v>
      </c>
      <c r="K538" s="697" t="s">
        <v>156</v>
      </c>
      <c r="L538" s="697" t="s">
        <v>156</v>
      </c>
      <c r="M538" s="697" t="s">
        <v>156</v>
      </c>
      <c r="N538" s="697" t="s">
        <v>156</v>
      </c>
      <c r="O538" s="697" t="s">
        <v>105</v>
      </c>
      <c r="P538" s="697" t="s">
        <v>156</v>
      </c>
      <c r="Q538" s="697" t="s">
        <v>156</v>
      </c>
      <c r="R538" s="697" t="s">
        <v>156</v>
      </c>
      <c r="S538" s="699" t="s">
        <v>156</v>
      </c>
    </row>
    <row r="539" spans="1:19" hidden="1">
      <c r="A539" s="700">
        <v>43312</v>
      </c>
      <c r="B539" s="701">
        <v>43312</v>
      </c>
      <c r="C539" s="702" t="s">
        <v>156</v>
      </c>
      <c r="D539" s="702" t="s">
        <v>516</v>
      </c>
      <c r="E539" s="702" t="s">
        <v>204</v>
      </c>
      <c r="F539" s="702" t="s">
        <v>517</v>
      </c>
      <c r="G539" s="702" t="s">
        <v>156</v>
      </c>
      <c r="H539" s="703">
        <v>36963.480000000003</v>
      </c>
      <c r="I539" s="702" t="s">
        <v>175</v>
      </c>
      <c r="J539" s="702" t="s">
        <v>156</v>
      </c>
      <c r="K539" s="702" t="s">
        <v>156</v>
      </c>
      <c r="L539" s="702" t="s">
        <v>156</v>
      </c>
      <c r="M539" s="702" t="s">
        <v>156</v>
      </c>
      <c r="N539" s="702" t="s">
        <v>156</v>
      </c>
      <c r="O539" s="702" t="s">
        <v>105</v>
      </c>
      <c r="P539" s="702" t="s">
        <v>156</v>
      </c>
      <c r="Q539" s="702" t="s">
        <v>156</v>
      </c>
      <c r="R539" s="702" t="s">
        <v>156</v>
      </c>
      <c r="S539" s="704" t="s">
        <v>156</v>
      </c>
    </row>
    <row r="540" spans="1:19" hidden="1">
      <c r="A540" s="695">
        <v>43313</v>
      </c>
      <c r="B540" s="696">
        <v>43313</v>
      </c>
      <c r="C540" s="697" t="s">
        <v>156</v>
      </c>
      <c r="D540" s="697" t="s">
        <v>503</v>
      </c>
      <c r="E540" s="697" t="s">
        <v>204</v>
      </c>
      <c r="F540" s="697" t="s">
        <v>502</v>
      </c>
      <c r="G540" s="697" t="s">
        <v>156</v>
      </c>
      <c r="H540" s="698">
        <v>-4015</v>
      </c>
      <c r="I540" s="697" t="s">
        <v>175</v>
      </c>
      <c r="J540" s="697" t="s">
        <v>156</v>
      </c>
      <c r="K540" s="697" t="s">
        <v>156</v>
      </c>
      <c r="L540" s="697" t="s">
        <v>156</v>
      </c>
      <c r="M540" s="697" t="s">
        <v>156</v>
      </c>
      <c r="N540" s="697" t="s">
        <v>156</v>
      </c>
      <c r="O540" s="697" t="s">
        <v>105</v>
      </c>
      <c r="P540" s="697" t="s">
        <v>156</v>
      </c>
      <c r="Q540" s="697" t="s">
        <v>156</v>
      </c>
      <c r="R540" s="697" t="s">
        <v>156</v>
      </c>
      <c r="S540" s="699" t="s">
        <v>156</v>
      </c>
    </row>
    <row r="541" spans="1:19" hidden="1">
      <c r="A541" s="700">
        <v>43313</v>
      </c>
      <c r="B541" s="701">
        <v>43313</v>
      </c>
      <c r="C541" s="702" t="s">
        <v>156</v>
      </c>
      <c r="D541" s="702" t="s">
        <v>518</v>
      </c>
      <c r="E541" s="702" t="s">
        <v>204</v>
      </c>
      <c r="F541" s="702" t="s">
        <v>517</v>
      </c>
      <c r="G541" s="702" t="s">
        <v>156</v>
      </c>
      <c r="H541" s="703">
        <v>-36963.480000000003</v>
      </c>
      <c r="I541" s="702" t="s">
        <v>175</v>
      </c>
      <c r="J541" s="702" t="s">
        <v>156</v>
      </c>
      <c r="K541" s="702" t="s">
        <v>156</v>
      </c>
      <c r="L541" s="702" t="s">
        <v>156</v>
      </c>
      <c r="M541" s="702" t="s">
        <v>156</v>
      </c>
      <c r="N541" s="702" t="s">
        <v>156</v>
      </c>
      <c r="O541" s="702" t="s">
        <v>105</v>
      </c>
      <c r="P541" s="702" t="s">
        <v>156</v>
      </c>
      <c r="Q541" s="702" t="s">
        <v>156</v>
      </c>
      <c r="R541" s="702" t="s">
        <v>156</v>
      </c>
      <c r="S541" s="704" t="s">
        <v>156</v>
      </c>
    </row>
    <row r="542" spans="1:19" hidden="1">
      <c r="A542" s="695">
        <v>43320</v>
      </c>
      <c r="B542" s="696">
        <v>43320</v>
      </c>
      <c r="C542" s="697" t="s">
        <v>156</v>
      </c>
      <c r="D542" s="697" t="s">
        <v>202</v>
      </c>
      <c r="E542" s="697" t="s">
        <v>204</v>
      </c>
      <c r="F542" s="697" t="s">
        <v>203</v>
      </c>
      <c r="G542" s="697" t="s">
        <v>133</v>
      </c>
      <c r="H542" s="698">
        <v>4015.27</v>
      </c>
      <c r="I542" s="697" t="s">
        <v>175</v>
      </c>
      <c r="J542" s="697" t="s">
        <v>156</v>
      </c>
      <c r="K542" s="697" t="s">
        <v>156</v>
      </c>
      <c r="L542" s="697" t="s">
        <v>156</v>
      </c>
      <c r="M542" s="697" t="s">
        <v>156</v>
      </c>
      <c r="N542" s="697" t="s">
        <v>156</v>
      </c>
      <c r="O542" s="697" t="s">
        <v>105</v>
      </c>
      <c r="P542" s="697" t="s">
        <v>156</v>
      </c>
      <c r="Q542" s="697" t="s">
        <v>156</v>
      </c>
      <c r="R542" s="697" t="s">
        <v>156</v>
      </c>
      <c r="S542" s="699" t="s">
        <v>156</v>
      </c>
    </row>
    <row r="543" spans="1:19" hidden="1">
      <c r="A543" s="700">
        <v>43343</v>
      </c>
      <c r="B543" s="701">
        <v>43343</v>
      </c>
      <c r="C543" s="702" t="s">
        <v>156</v>
      </c>
      <c r="D543" s="702" t="s">
        <v>519</v>
      </c>
      <c r="E543" s="702" t="s">
        <v>204</v>
      </c>
      <c r="F543" s="702" t="s">
        <v>520</v>
      </c>
      <c r="G543" s="702" t="s">
        <v>156</v>
      </c>
      <c r="H543" s="703">
        <v>45875.31</v>
      </c>
      <c r="I543" s="702" t="s">
        <v>175</v>
      </c>
      <c r="J543" s="702" t="s">
        <v>156</v>
      </c>
      <c r="K543" s="702" t="s">
        <v>156</v>
      </c>
      <c r="L543" s="702" t="s">
        <v>156</v>
      </c>
      <c r="M543" s="702" t="s">
        <v>156</v>
      </c>
      <c r="N543" s="702" t="s">
        <v>156</v>
      </c>
      <c r="O543" s="702" t="s">
        <v>105</v>
      </c>
      <c r="P543" s="702" t="s">
        <v>156</v>
      </c>
      <c r="Q543" s="702" t="s">
        <v>156</v>
      </c>
      <c r="R543" s="702" t="s">
        <v>156</v>
      </c>
      <c r="S543" s="704" t="s">
        <v>156</v>
      </c>
    </row>
    <row r="544" spans="1:19" hidden="1">
      <c r="A544" s="695">
        <v>43344</v>
      </c>
      <c r="B544" s="696">
        <v>43344</v>
      </c>
      <c r="C544" s="697" t="s">
        <v>156</v>
      </c>
      <c r="D544" s="697" t="s">
        <v>521</v>
      </c>
      <c r="E544" s="697" t="s">
        <v>204</v>
      </c>
      <c r="F544" s="697" t="s">
        <v>520</v>
      </c>
      <c r="G544" s="697" t="s">
        <v>156</v>
      </c>
      <c r="H544" s="698">
        <v>-45875.31</v>
      </c>
      <c r="I544" s="697" t="s">
        <v>175</v>
      </c>
      <c r="J544" s="697" t="s">
        <v>156</v>
      </c>
      <c r="K544" s="697" t="s">
        <v>156</v>
      </c>
      <c r="L544" s="697" t="s">
        <v>156</v>
      </c>
      <c r="M544" s="697" t="s">
        <v>156</v>
      </c>
      <c r="N544" s="697" t="s">
        <v>156</v>
      </c>
      <c r="O544" s="697" t="s">
        <v>105</v>
      </c>
      <c r="P544" s="697" t="s">
        <v>156</v>
      </c>
      <c r="Q544" s="697" t="s">
        <v>156</v>
      </c>
      <c r="R544" s="697" t="s">
        <v>156</v>
      </c>
      <c r="S544" s="699" t="s">
        <v>156</v>
      </c>
    </row>
    <row r="545" spans="1:19" hidden="1">
      <c r="A545" s="700">
        <v>43373</v>
      </c>
      <c r="B545" s="701">
        <v>43373</v>
      </c>
      <c r="C545" s="702" t="s">
        <v>156</v>
      </c>
      <c r="D545" s="702" t="s">
        <v>522</v>
      </c>
      <c r="E545" s="702" t="s">
        <v>204</v>
      </c>
      <c r="F545" s="702" t="s">
        <v>523</v>
      </c>
      <c r="G545" s="702" t="s">
        <v>156</v>
      </c>
      <c r="H545" s="703">
        <v>55482.74</v>
      </c>
      <c r="I545" s="702" t="s">
        <v>175</v>
      </c>
      <c r="J545" s="702" t="s">
        <v>156</v>
      </c>
      <c r="K545" s="702" t="s">
        <v>156</v>
      </c>
      <c r="L545" s="702" t="s">
        <v>156</v>
      </c>
      <c r="M545" s="702" t="s">
        <v>156</v>
      </c>
      <c r="N545" s="702" t="s">
        <v>156</v>
      </c>
      <c r="O545" s="702" t="s">
        <v>105</v>
      </c>
      <c r="P545" s="702" t="s">
        <v>156</v>
      </c>
      <c r="Q545" s="702" t="s">
        <v>156</v>
      </c>
      <c r="R545" s="702" t="s">
        <v>156</v>
      </c>
      <c r="S545" s="704" t="s">
        <v>156</v>
      </c>
    </row>
    <row r="546" spans="1:19" hidden="1">
      <c r="A546" s="695">
        <v>43374</v>
      </c>
      <c r="B546" s="696">
        <v>43374</v>
      </c>
      <c r="C546" s="697" t="s">
        <v>156</v>
      </c>
      <c r="D546" s="697" t="s">
        <v>1103</v>
      </c>
      <c r="E546" s="697" t="s">
        <v>204</v>
      </c>
      <c r="F546" s="697" t="s">
        <v>523</v>
      </c>
      <c r="G546" s="697" t="s">
        <v>156</v>
      </c>
      <c r="H546" s="698">
        <v>-55482.74</v>
      </c>
      <c r="I546" s="697" t="s">
        <v>175</v>
      </c>
      <c r="J546" s="697" t="s">
        <v>156</v>
      </c>
      <c r="K546" s="697" t="s">
        <v>156</v>
      </c>
      <c r="L546" s="697" t="s">
        <v>156</v>
      </c>
      <c r="M546" s="697" t="s">
        <v>156</v>
      </c>
      <c r="N546" s="697" t="s">
        <v>156</v>
      </c>
      <c r="O546" s="697" t="s">
        <v>105</v>
      </c>
      <c r="P546" s="697" t="s">
        <v>156</v>
      </c>
      <c r="Q546" s="697" t="s">
        <v>156</v>
      </c>
      <c r="R546" s="697" t="s">
        <v>156</v>
      </c>
      <c r="S546" s="699" t="s">
        <v>156</v>
      </c>
    </row>
    <row r="547" spans="1:19" hidden="1">
      <c r="A547" s="700">
        <v>43404</v>
      </c>
      <c r="B547" s="701">
        <v>43404</v>
      </c>
      <c r="C547" s="702" t="s">
        <v>156</v>
      </c>
      <c r="D547" s="702" t="s">
        <v>1104</v>
      </c>
      <c r="E547" s="702" t="s">
        <v>204</v>
      </c>
      <c r="F547" s="702" t="s">
        <v>1105</v>
      </c>
      <c r="G547" s="702" t="s">
        <v>156</v>
      </c>
      <c r="H547" s="703">
        <v>50234.86</v>
      </c>
      <c r="I547" s="702" t="s">
        <v>175</v>
      </c>
      <c r="J547" s="702" t="s">
        <v>156</v>
      </c>
      <c r="K547" s="702" t="s">
        <v>156</v>
      </c>
      <c r="L547" s="702" t="s">
        <v>156</v>
      </c>
      <c r="M547" s="702" t="s">
        <v>156</v>
      </c>
      <c r="N547" s="702" t="s">
        <v>156</v>
      </c>
      <c r="O547" s="702" t="s">
        <v>105</v>
      </c>
      <c r="P547" s="702" t="s">
        <v>156</v>
      </c>
      <c r="Q547" s="702" t="s">
        <v>156</v>
      </c>
      <c r="R547" s="702" t="s">
        <v>156</v>
      </c>
      <c r="S547" s="704" t="s">
        <v>156</v>
      </c>
    </row>
    <row r="548" spans="1:19" hidden="1">
      <c r="A548" s="695">
        <v>43405</v>
      </c>
      <c r="B548" s="696">
        <v>43405</v>
      </c>
      <c r="C548" s="697" t="s">
        <v>156</v>
      </c>
      <c r="D548" s="697" t="s">
        <v>1106</v>
      </c>
      <c r="E548" s="697" t="s">
        <v>204</v>
      </c>
      <c r="F548" s="697" t="s">
        <v>1105</v>
      </c>
      <c r="G548" s="697" t="s">
        <v>156</v>
      </c>
      <c r="H548" s="698">
        <v>-50234.86</v>
      </c>
      <c r="I548" s="697" t="s">
        <v>175</v>
      </c>
      <c r="J548" s="697" t="s">
        <v>156</v>
      </c>
      <c r="K548" s="697" t="s">
        <v>156</v>
      </c>
      <c r="L548" s="697" t="s">
        <v>156</v>
      </c>
      <c r="M548" s="697" t="s">
        <v>156</v>
      </c>
      <c r="N548" s="697" t="s">
        <v>156</v>
      </c>
      <c r="O548" s="697" t="s">
        <v>105</v>
      </c>
      <c r="P548" s="697" t="s">
        <v>156</v>
      </c>
      <c r="Q548" s="697" t="s">
        <v>156</v>
      </c>
      <c r="R548" s="697" t="s">
        <v>156</v>
      </c>
      <c r="S548" s="699" t="s">
        <v>156</v>
      </c>
    </row>
    <row r="549" spans="1:19" hidden="1">
      <c r="A549" s="700">
        <v>43434</v>
      </c>
      <c r="B549" s="701">
        <v>43434</v>
      </c>
      <c r="C549" s="702" t="s">
        <v>156</v>
      </c>
      <c r="D549" s="702" t="s">
        <v>1107</v>
      </c>
      <c r="E549" s="702" t="s">
        <v>204</v>
      </c>
      <c r="F549" s="702" t="s">
        <v>1108</v>
      </c>
      <c r="G549" s="702" t="s">
        <v>156</v>
      </c>
      <c r="H549" s="703">
        <v>58602.36</v>
      </c>
      <c r="I549" s="702" t="s">
        <v>175</v>
      </c>
      <c r="J549" s="702" t="s">
        <v>156</v>
      </c>
      <c r="K549" s="702" t="s">
        <v>156</v>
      </c>
      <c r="L549" s="702" t="s">
        <v>156</v>
      </c>
      <c r="M549" s="702" t="s">
        <v>156</v>
      </c>
      <c r="N549" s="702" t="s">
        <v>156</v>
      </c>
      <c r="O549" s="702" t="s">
        <v>105</v>
      </c>
      <c r="P549" s="702" t="s">
        <v>156</v>
      </c>
      <c r="Q549" s="702" t="s">
        <v>156</v>
      </c>
      <c r="R549" s="702" t="s">
        <v>156</v>
      </c>
      <c r="S549" s="704" t="s">
        <v>156</v>
      </c>
    </row>
    <row r="550" spans="1:19" hidden="1">
      <c r="A550" s="695">
        <v>43435</v>
      </c>
      <c r="B550" s="696">
        <v>43435</v>
      </c>
      <c r="C550" s="697" t="s">
        <v>156</v>
      </c>
      <c r="D550" s="697" t="s">
        <v>1109</v>
      </c>
      <c r="E550" s="697" t="s">
        <v>204</v>
      </c>
      <c r="F550" s="697" t="s">
        <v>1108</v>
      </c>
      <c r="G550" s="697" t="s">
        <v>156</v>
      </c>
      <c r="H550" s="698">
        <v>-58602.36</v>
      </c>
      <c r="I550" s="697" t="s">
        <v>175</v>
      </c>
      <c r="J550" s="697" t="s">
        <v>156</v>
      </c>
      <c r="K550" s="697" t="s">
        <v>156</v>
      </c>
      <c r="L550" s="697" t="s">
        <v>156</v>
      </c>
      <c r="M550" s="697" t="s">
        <v>156</v>
      </c>
      <c r="N550" s="697" t="s">
        <v>156</v>
      </c>
      <c r="O550" s="697" t="s">
        <v>105</v>
      </c>
      <c r="P550" s="697" t="s">
        <v>156</v>
      </c>
      <c r="Q550" s="697" t="s">
        <v>156</v>
      </c>
      <c r="R550" s="697" t="s">
        <v>156</v>
      </c>
      <c r="S550" s="699" t="s">
        <v>156</v>
      </c>
    </row>
    <row r="551" spans="1:19" hidden="1">
      <c r="A551" s="700">
        <v>43465</v>
      </c>
      <c r="B551" s="701">
        <v>43465</v>
      </c>
      <c r="C551" s="702" t="s">
        <v>156</v>
      </c>
      <c r="D551" s="702" t="s">
        <v>1540</v>
      </c>
      <c r="E551" s="702" t="s">
        <v>204</v>
      </c>
      <c r="F551" s="702" t="s">
        <v>1541</v>
      </c>
      <c r="G551" s="702" t="s">
        <v>156</v>
      </c>
      <c r="H551" s="703">
        <v>51744.04</v>
      </c>
      <c r="I551" s="702" t="s">
        <v>175</v>
      </c>
      <c r="J551" s="702" t="s">
        <v>156</v>
      </c>
      <c r="K551" s="702" t="s">
        <v>156</v>
      </c>
      <c r="L551" s="702" t="s">
        <v>156</v>
      </c>
      <c r="M551" s="702" t="s">
        <v>156</v>
      </c>
      <c r="N551" s="702" t="s">
        <v>156</v>
      </c>
      <c r="O551" s="702" t="s">
        <v>105</v>
      </c>
      <c r="P551" s="702" t="s">
        <v>156</v>
      </c>
      <c r="Q551" s="702" t="s">
        <v>156</v>
      </c>
      <c r="R551" s="702" t="s">
        <v>156</v>
      </c>
      <c r="S551" s="704" t="s">
        <v>156</v>
      </c>
    </row>
    <row r="552" spans="1:19" hidden="1">
      <c r="A552" s="695">
        <v>43445</v>
      </c>
      <c r="B552" s="696">
        <v>43445</v>
      </c>
      <c r="C552" s="697" t="s">
        <v>1110</v>
      </c>
      <c r="D552" s="697" t="s">
        <v>1111</v>
      </c>
      <c r="E552" s="697" t="s">
        <v>1546</v>
      </c>
      <c r="F552" s="722" t="s">
        <v>1112</v>
      </c>
      <c r="G552" s="697" t="s">
        <v>156</v>
      </c>
      <c r="H552" s="723">
        <v>152.53</v>
      </c>
      <c r="I552" s="697" t="s">
        <v>175</v>
      </c>
      <c r="J552" s="697" t="s">
        <v>101</v>
      </c>
      <c r="K552" s="697" t="s">
        <v>102</v>
      </c>
      <c r="L552" s="697" t="s">
        <v>156</v>
      </c>
      <c r="M552" s="697" t="s">
        <v>156</v>
      </c>
      <c r="N552" s="697" t="s">
        <v>156</v>
      </c>
      <c r="O552" s="697" t="s">
        <v>105</v>
      </c>
      <c r="P552" s="697" t="s">
        <v>235</v>
      </c>
      <c r="Q552" s="697" t="s">
        <v>1113</v>
      </c>
      <c r="R552" s="697" t="s">
        <v>1114</v>
      </c>
      <c r="S552" s="699" t="s">
        <v>1115</v>
      </c>
    </row>
    <row r="553" spans="1:19" hidden="1">
      <c r="A553" s="700">
        <v>43434</v>
      </c>
      <c r="B553" s="701">
        <v>43434</v>
      </c>
      <c r="C553" s="702" t="s">
        <v>106</v>
      </c>
      <c r="D553" s="702" t="s">
        <v>1116</v>
      </c>
      <c r="E553" s="702" t="s">
        <v>1117</v>
      </c>
      <c r="F553" s="702" t="s">
        <v>1118</v>
      </c>
      <c r="G553" s="702" t="s">
        <v>156</v>
      </c>
      <c r="H553" s="703">
        <v>24014.799999999999</v>
      </c>
      <c r="I553" s="702" t="s">
        <v>175</v>
      </c>
      <c r="J553" s="702" t="s">
        <v>156</v>
      </c>
      <c r="K553" s="702" t="s">
        <v>156</v>
      </c>
      <c r="L553" s="702" t="s">
        <v>156</v>
      </c>
      <c r="M553" s="702" t="s">
        <v>156</v>
      </c>
      <c r="N553" s="702" t="s">
        <v>156</v>
      </c>
      <c r="O553" s="702" t="s">
        <v>105</v>
      </c>
      <c r="P553" s="702" t="s">
        <v>156</v>
      </c>
      <c r="Q553" s="702" t="s">
        <v>1119</v>
      </c>
      <c r="R553" s="702" t="s">
        <v>1120</v>
      </c>
      <c r="S553" s="704" t="s">
        <v>1121</v>
      </c>
    </row>
    <row r="554" spans="1:19" hidden="1">
      <c r="A554" s="695">
        <v>43299</v>
      </c>
      <c r="B554" s="696">
        <v>43279</v>
      </c>
      <c r="C554" s="697" t="s">
        <v>106</v>
      </c>
      <c r="D554" s="697" t="s">
        <v>290</v>
      </c>
      <c r="E554" s="697" t="s">
        <v>291</v>
      </c>
      <c r="F554" s="697" t="s">
        <v>292</v>
      </c>
      <c r="G554" s="697" t="s">
        <v>293</v>
      </c>
      <c r="H554" s="698">
        <v>32000</v>
      </c>
      <c r="I554" s="697" t="s">
        <v>175</v>
      </c>
      <c r="J554" s="697" t="s">
        <v>101</v>
      </c>
      <c r="K554" s="697" t="s">
        <v>102</v>
      </c>
      <c r="L554" s="697" t="s">
        <v>103</v>
      </c>
      <c r="M554" s="697" t="s">
        <v>107</v>
      </c>
      <c r="N554" s="697" t="s">
        <v>104</v>
      </c>
      <c r="O554" s="697" t="s">
        <v>105</v>
      </c>
      <c r="P554" s="697" t="s">
        <v>156</v>
      </c>
      <c r="Q554" s="697" t="s">
        <v>294</v>
      </c>
      <c r="R554" s="697" t="s">
        <v>295</v>
      </c>
      <c r="S554" s="699" t="s">
        <v>176</v>
      </c>
    </row>
    <row r="555" spans="1:19" hidden="1">
      <c r="A555" s="700">
        <v>43336</v>
      </c>
      <c r="B555" s="701">
        <v>43336</v>
      </c>
      <c r="C555" s="702" t="s">
        <v>156</v>
      </c>
      <c r="D555" s="702" t="s">
        <v>234</v>
      </c>
      <c r="E555" s="702" t="s">
        <v>235</v>
      </c>
      <c r="F555" s="702" t="s">
        <v>236</v>
      </c>
      <c r="G555" s="702" t="s">
        <v>156</v>
      </c>
      <c r="H555" s="703">
        <v>135.49</v>
      </c>
      <c r="I555" s="702" t="s">
        <v>175</v>
      </c>
      <c r="J555" s="702" t="s">
        <v>101</v>
      </c>
      <c r="K555" s="702" t="s">
        <v>102</v>
      </c>
      <c r="L555" s="702" t="s">
        <v>103</v>
      </c>
      <c r="M555" s="702" t="s">
        <v>156</v>
      </c>
      <c r="N555" s="702" t="s">
        <v>104</v>
      </c>
      <c r="O555" s="702" t="s">
        <v>105</v>
      </c>
      <c r="P555" s="702" t="s">
        <v>156</v>
      </c>
      <c r="Q555" s="702" t="s">
        <v>156</v>
      </c>
      <c r="R555" s="702" t="s">
        <v>156</v>
      </c>
      <c r="S555" s="704" t="s">
        <v>156</v>
      </c>
    </row>
    <row r="556" spans="1:19" hidden="1">
      <c r="A556" s="695">
        <v>43444</v>
      </c>
      <c r="B556" s="696">
        <v>43439</v>
      </c>
      <c r="C556" s="697" t="s">
        <v>106</v>
      </c>
      <c r="D556" s="697" t="s">
        <v>1122</v>
      </c>
      <c r="E556" s="697" t="s">
        <v>235</v>
      </c>
      <c r="F556" s="697" t="s">
        <v>1123</v>
      </c>
      <c r="G556" s="697" t="s">
        <v>1124</v>
      </c>
      <c r="H556" s="698">
        <v>117.21</v>
      </c>
      <c r="I556" s="697" t="s">
        <v>175</v>
      </c>
      <c r="J556" s="697" t="s">
        <v>101</v>
      </c>
      <c r="K556" s="697" t="s">
        <v>102</v>
      </c>
      <c r="L556" s="697" t="s">
        <v>103</v>
      </c>
      <c r="M556" s="697" t="s">
        <v>111</v>
      </c>
      <c r="N556" s="697" t="s">
        <v>104</v>
      </c>
      <c r="O556" s="697" t="s">
        <v>105</v>
      </c>
      <c r="P556" s="697" t="s">
        <v>156</v>
      </c>
      <c r="Q556" s="697" t="s">
        <v>1125</v>
      </c>
      <c r="R556" s="697" t="s">
        <v>1126</v>
      </c>
      <c r="S556" s="699" t="s">
        <v>176</v>
      </c>
    </row>
    <row r="557" spans="1:19" hidden="1">
      <c r="A557" s="700">
        <v>43444</v>
      </c>
      <c r="B557" s="701">
        <v>43439</v>
      </c>
      <c r="C557" s="702" t="s">
        <v>106</v>
      </c>
      <c r="D557" s="702" t="s">
        <v>1127</v>
      </c>
      <c r="E557" s="702" t="s">
        <v>235</v>
      </c>
      <c r="F557" s="702" t="s">
        <v>1128</v>
      </c>
      <c r="G557" s="702" t="s">
        <v>1129</v>
      </c>
      <c r="H557" s="703">
        <v>56.39</v>
      </c>
      <c r="I557" s="702" t="s">
        <v>175</v>
      </c>
      <c r="J557" s="702" t="s">
        <v>101</v>
      </c>
      <c r="K557" s="702" t="s">
        <v>102</v>
      </c>
      <c r="L557" s="702" t="s">
        <v>103</v>
      </c>
      <c r="M557" s="702" t="s">
        <v>111</v>
      </c>
      <c r="N557" s="702" t="s">
        <v>104</v>
      </c>
      <c r="O557" s="702" t="s">
        <v>105</v>
      </c>
      <c r="P557" s="702" t="s">
        <v>156</v>
      </c>
      <c r="Q557" s="702" t="s">
        <v>1130</v>
      </c>
      <c r="R557" s="702" t="s">
        <v>1131</v>
      </c>
      <c r="S557" s="704" t="s">
        <v>176</v>
      </c>
    </row>
    <row r="558" spans="1:19" hidden="1">
      <c r="A558" s="695">
        <v>43445</v>
      </c>
      <c r="B558" s="696">
        <v>43445</v>
      </c>
      <c r="C558" s="697" t="s">
        <v>1110</v>
      </c>
      <c r="D558" s="697" t="s">
        <v>1111</v>
      </c>
      <c r="E558" s="697" t="s">
        <v>235</v>
      </c>
      <c r="F558" s="722" t="s">
        <v>1112</v>
      </c>
      <c r="G558" s="722" t="s">
        <v>156</v>
      </c>
      <c r="H558" s="723">
        <v>-152.53</v>
      </c>
      <c r="I558" s="697" t="s">
        <v>175</v>
      </c>
      <c r="J558" s="697" t="s">
        <v>101</v>
      </c>
      <c r="K558" s="697" t="s">
        <v>102</v>
      </c>
      <c r="L558" s="697" t="s">
        <v>156</v>
      </c>
      <c r="M558" s="697" t="s">
        <v>156</v>
      </c>
      <c r="N558" s="697" t="s">
        <v>156</v>
      </c>
      <c r="O558" s="697" t="s">
        <v>1115</v>
      </c>
      <c r="P558" s="697" t="s">
        <v>1113</v>
      </c>
      <c r="Q558" s="697" t="s">
        <v>1113</v>
      </c>
      <c r="R558" s="697" t="s">
        <v>1114</v>
      </c>
      <c r="S558" s="699" t="s">
        <v>1115</v>
      </c>
    </row>
    <row r="559" spans="1:19" hidden="1">
      <c r="A559" s="700">
        <v>43451</v>
      </c>
      <c r="B559" s="701">
        <v>43412</v>
      </c>
      <c r="C559" s="702" t="s">
        <v>156</v>
      </c>
      <c r="D559" s="702" t="s">
        <v>1029</v>
      </c>
      <c r="E559" s="702" t="s">
        <v>235</v>
      </c>
      <c r="F559" s="724" t="s">
        <v>1132</v>
      </c>
      <c r="G559" s="724" t="s">
        <v>156</v>
      </c>
      <c r="H559" s="725">
        <v>-53.82</v>
      </c>
      <c r="I559" s="702" t="s">
        <v>175</v>
      </c>
      <c r="J559" s="702" t="s">
        <v>156</v>
      </c>
      <c r="K559" s="702" t="s">
        <v>156</v>
      </c>
      <c r="L559" s="702" t="s">
        <v>103</v>
      </c>
      <c r="M559" s="702" t="s">
        <v>156</v>
      </c>
      <c r="N559" s="702" t="s">
        <v>104</v>
      </c>
      <c r="O559" s="702" t="s">
        <v>105</v>
      </c>
      <c r="P559" s="702" t="s">
        <v>156</v>
      </c>
      <c r="Q559" s="702" t="s">
        <v>156</v>
      </c>
      <c r="R559" s="702" t="s">
        <v>156</v>
      </c>
      <c r="S559" s="704" t="s">
        <v>156</v>
      </c>
    </row>
    <row r="560" spans="1:19" hidden="1">
      <c r="A560" s="695">
        <v>43455</v>
      </c>
      <c r="B560" s="696">
        <v>43455</v>
      </c>
      <c r="C560" s="697" t="s">
        <v>1110</v>
      </c>
      <c r="D560" s="697" t="s">
        <v>1547</v>
      </c>
      <c r="E560" s="697" t="s">
        <v>235</v>
      </c>
      <c r="F560" s="697" t="s">
        <v>1548</v>
      </c>
      <c r="G560" s="697" t="s">
        <v>156</v>
      </c>
      <c r="H560" s="698">
        <v>-40.25</v>
      </c>
      <c r="I560" s="697" t="s">
        <v>175</v>
      </c>
      <c r="J560" s="697" t="s">
        <v>101</v>
      </c>
      <c r="K560" s="697" t="s">
        <v>102</v>
      </c>
      <c r="L560" s="697" t="s">
        <v>156</v>
      </c>
      <c r="M560" s="697" t="s">
        <v>156</v>
      </c>
      <c r="N560" s="697" t="s">
        <v>156</v>
      </c>
      <c r="O560" s="697" t="s">
        <v>105</v>
      </c>
      <c r="P560" s="697" t="s">
        <v>156</v>
      </c>
      <c r="Q560" s="697" t="s">
        <v>156</v>
      </c>
      <c r="R560" s="697" t="s">
        <v>156</v>
      </c>
      <c r="S560" s="699" t="s">
        <v>156</v>
      </c>
    </row>
    <row r="561" spans="8:8">
      <c r="H561" s="705">
        <f>SUBTOTAL(109,Table1[Amount])</f>
        <v>0</v>
      </c>
    </row>
    <row r="563" spans="8:8">
      <c r="H563" s="691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3"/>
  <sheetViews>
    <sheetView workbookViewId="0">
      <selection activeCell="H14" sqref="H14"/>
    </sheetView>
  </sheetViews>
  <sheetFormatPr defaultRowHeight="15"/>
  <cols>
    <col min="1" max="1" width="11.5703125" style="324" customWidth="1"/>
    <col min="2" max="2" width="13.7109375" style="324" customWidth="1"/>
    <col min="3" max="3" width="11" customWidth="1"/>
    <col min="4" max="4" width="10.42578125" customWidth="1"/>
    <col min="5" max="5" width="18.5703125" customWidth="1"/>
    <col min="6" max="6" width="41.7109375" bestFit="1" customWidth="1"/>
    <col min="7" max="7" width="18.42578125" customWidth="1"/>
    <col min="8" max="8" width="10.42578125" bestFit="1" customWidth="1"/>
    <col min="9" max="9" width="8.5703125" style="765" customWidth="1"/>
    <col min="10" max="10" width="14.7109375" style="765" bestFit="1" customWidth="1"/>
    <col min="11" max="11" width="11.28515625" bestFit="1" customWidth="1"/>
    <col min="12" max="12" width="12" bestFit="1" customWidth="1"/>
    <col min="13" max="13" width="13" customWidth="1"/>
    <col min="14" max="14" width="10.85546875" customWidth="1"/>
    <col min="15" max="15" width="12.28515625" customWidth="1"/>
    <col min="16" max="16" width="10.28515625" customWidth="1"/>
    <col min="17" max="17" width="9.7109375" style="780" customWidth="1"/>
    <col min="18" max="18" width="8" customWidth="1"/>
    <col min="19" max="19" width="44.42578125" bestFit="1" customWidth="1"/>
    <col min="20" max="20" width="7.28515625" customWidth="1"/>
  </cols>
  <sheetData>
    <row r="1" spans="1:20" ht="45">
      <c r="A1" s="776" t="s">
        <v>54</v>
      </c>
      <c r="B1" s="770" t="s">
        <v>55</v>
      </c>
      <c r="C1" s="769" t="s">
        <v>56</v>
      </c>
      <c r="D1" s="769" t="s">
        <v>57</v>
      </c>
      <c r="E1" s="769" t="s">
        <v>58</v>
      </c>
      <c r="F1" s="749" t="s">
        <v>34</v>
      </c>
      <c r="G1" s="769" t="s">
        <v>59</v>
      </c>
      <c r="H1" s="749" t="s">
        <v>7</v>
      </c>
      <c r="I1" s="761" t="s">
        <v>60</v>
      </c>
      <c r="J1" s="767" t="s">
        <v>1615</v>
      </c>
      <c r="K1" s="749" t="s">
        <v>61</v>
      </c>
      <c r="L1" s="749" t="s">
        <v>62</v>
      </c>
      <c r="M1" s="769" t="s">
        <v>65</v>
      </c>
      <c r="N1" s="769" t="s">
        <v>66</v>
      </c>
      <c r="O1" s="769" t="s">
        <v>67</v>
      </c>
      <c r="P1" s="769" t="s">
        <v>68</v>
      </c>
      <c r="Q1" s="769" t="s">
        <v>69</v>
      </c>
      <c r="R1" s="769" t="s">
        <v>63</v>
      </c>
      <c r="S1" s="749" t="s">
        <v>64</v>
      </c>
      <c r="T1" s="782" t="s">
        <v>171</v>
      </c>
    </row>
    <row r="2" spans="1:20" s="202" customFormat="1">
      <c r="A2" s="771">
        <v>43242</v>
      </c>
      <c r="B2" s="771">
        <v>43233</v>
      </c>
      <c r="C2" s="238" t="s">
        <v>106</v>
      </c>
      <c r="D2" s="752" t="s">
        <v>1604</v>
      </c>
      <c r="E2" s="752" t="s">
        <v>178</v>
      </c>
      <c r="F2" s="752" t="s">
        <v>1606</v>
      </c>
      <c r="G2" s="752" t="s">
        <v>1605</v>
      </c>
      <c r="H2" s="750">
        <v>288.08</v>
      </c>
      <c r="I2" s="762">
        <v>970</v>
      </c>
      <c r="J2" s="783"/>
      <c r="K2" s="752" t="s">
        <v>110</v>
      </c>
      <c r="L2" s="238" t="s">
        <v>102</v>
      </c>
      <c r="M2" s="238" t="s">
        <v>103</v>
      </c>
      <c r="N2" s="238" t="s">
        <v>107</v>
      </c>
      <c r="O2" s="238" t="s">
        <v>104</v>
      </c>
      <c r="P2" s="238" t="s">
        <v>105</v>
      </c>
      <c r="Q2" s="777" t="s">
        <v>156</v>
      </c>
      <c r="R2" s="238" t="s">
        <v>112</v>
      </c>
      <c r="S2" s="238" t="s">
        <v>113</v>
      </c>
      <c r="T2" s="238" t="s">
        <v>176</v>
      </c>
    </row>
    <row r="3" spans="1:20" s="202" customFormat="1">
      <c r="A3" s="710">
        <v>43242</v>
      </c>
      <c r="B3" s="710">
        <v>43233</v>
      </c>
      <c r="C3" s="228" t="s">
        <v>106</v>
      </c>
      <c r="D3" s="228" t="s">
        <v>1604</v>
      </c>
      <c r="E3" s="753" t="s">
        <v>178</v>
      </c>
      <c r="F3" s="228" t="s">
        <v>1607</v>
      </c>
      <c r="G3" s="228" t="s">
        <v>1605</v>
      </c>
      <c r="H3" s="751">
        <v>12.5</v>
      </c>
      <c r="I3" s="762">
        <v>970</v>
      </c>
      <c r="J3" s="785">
        <f>H2+H3</f>
        <v>300.58</v>
      </c>
      <c r="K3" s="228" t="s">
        <v>110</v>
      </c>
      <c r="L3" s="228" t="s">
        <v>102</v>
      </c>
      <c r="M3" s="228" t="s">
        <v>103</v>
      </c>
      <c r="N3" s="228" t="s">
        <v>107</v>
      </c>
      <c r="O3" s="228" t="s">
        <v>104</v>
      </c>
      <c r="P3" s="228" t="s">
        <v>105</v>
      </c>
      <c r="Q3" s="707" t="s">
        <v>156</v>
      </c>
      <c r="R3" s="228" t="s">
        <v>112</v>
      </c>
      <c r="S3" s="228" t="s">
        <v>113</v>
      </c>
      <c r="T3" s="228" t="s">
        <v>176</v>
      </c>
    </row>
    <row r="4" spans="1:20" s="202" customFormat="1">
      <c r="A4" s="710">
        <v>43271</v>
      </c>
      <c r="B4" s="710">
        <v>43261</v>
      </c>
      <c r="C4" s="228" t="s">
        <v>106</v>
      </c>
      <c r="D4" s="228" t="s">
        <v>1591</v>
      </c>
      <c r="E4" s="228" t="s">
        <v>178</v>
      </c>
      <c r="F4" s="228" t="s">
        <v>1592</v>
      </c>
      <c r="G4" s="228" t="s">
        <v>1593</v>
      </c>
      <c r="H4" s="754">
        <v>25.2</v>
      </c>
      <c r="I4" s="763" t="s">
        <v>175</v>
      </c>
      <c r="J4" s="785"/>
      <c r="K4" s="228" t="s">
        <v>251</v>
      </c>
      <c r="L4" s="228" t="s">
        <v>102</v>
      </c>
      <c r="M4" s="228" t="s">
        <v>103</v>
      </c>
      <c r="N4" s="228" t="s">
        <v>107</v>
      </c>
      <c r="O4" s="228" t="s">
        <v>104</v>
      </c>
      <c r="P4" s="228" t="s">
        <v>105</v>
      </c>
      <c r="Q4" s="707" t="s">
        <v>156</v>
      </c>
      <c r="R4" s="228" t="s">
        <v>112</v>
      </c>
      <c r="S4" s="228" t="s">
        <v>113</v>
      </c>
      <c r="T4" s="228" t="s">
        <v>176</v>
      </c>
    </row>
    <row r="5" spans="1:20" s="202" customFormat="1">
      <c r="A5" s="772">
        <v>43271</v>
      </c>
      <c r="B5" s="772">
        <v>43261</v>
      </c>
      <c r="C5" s="238" t="s">
        <v>106</v>
      </c>
      <c r="D5" s="238" t="s">
        <v>1591</v>
      </c>
      <c r="E5" s="238" t="s">
        <v>178</v>
      </c>
      <c r="F5" s="238" t="s">
        <v>1594</v>
      </c>
      <c r="G5" s="238" t="s">
        <v>1593</v>
      </c>
      <c r="H5" s="755">
        <v>829.38</v>
      </c>
      <c r="I5" s="762">
        <v>970</v>
      </c>
      <c r="J5" s="783">
        <f>H4+H5</f>
        <v>854.58</v>
      </c>
      <c r="K5" s="238" t="s">
        <v>251</v>
      </c>
      <c r="L5" s="238" t="s">
        <v>102</v>
      </c>
      <c r="M5" s="238" t="s">
        <v>103</v>
      </c>
      <c r="N5" s="238" t="s">
        <v>107</v>
      </c>
      <c r="O5" s="238" t="s">
        <v>104</v>
      </c>
      <c r="P5" s="238" t="s">
        <v>105</v>
      </c>
      <c r="Q5" s="778" t="s">
        <v>156</v>
      </c>
      <c r="R5" s="238" t="s">
        <v>112</v>
      </c>
      <c r="S5" s="238" t="s">
        <v>113</v>
      </c>
      <c r="T5" s="238" t="s">
        <v>176</v>
      </c>
    </row>
    <row r="6" spans="1:20" s="202" customFormat="1">
      <c r="A6" s="710">
        <v>43280</v>
      </c>
      <c r="B6" s="710">
        <v>43275</v>
      </c>
      <c r="C6" s="228" t="s">
        <v>106</v>
      </c>
      <c r="D6" s="228" t="s">
        <v>1595</v>
      </c>
      <c r="E6" s="228" t="s">
        <v>178</v>
      </c>
      <c r="F6" s="228" t="s">
        <v>1596</v>
      </c>
      <c r="G6" s="228" t="s">
        <v>1597</v>
      </c>
      <c r="H6" s="754">
        <v>12.5</v>
      </c>
      <c r="I6" s="763" t="s">
        <v>175</v>
      </c>
      <c r="J6" s="785"/>
      <c r="K6" s="228" t="s">
        <v>101</v>
      </c>
      <c r="L6" s="228" t="s">
        <v>102</v>
      </c>
      <c r="M6" s="228" t="s">
        <v>103</v>
      </c>
      <c r="N6" s="228" t="s">
        <v>107</v>
      </c>
      <c r="O6" s="228" t="s">
        <v>104</v>
      </c>
      <c r="P6" s="228" t="s">
        <v>105</v>
      </c>
      <c r="Q6" s="707" t="s">
        <v>156</v>
      </c>
      <c r="R6" s="228" t="s">
        <v>112</v>
      </c>
      <c r="S6" s="228" t="s">
        <v>113</v>
      </c>
      <c r="T6" s="228" t="s">
        <v>176</v>
      </c>
    </row>
    <row r="7" spans="1:20" s="202" customFormat="1">
      <c r="A7" s="772">
        <v>43280</v>
      </c>
      <c r="B7" s="772">
        <v>43275</v>
      </c>
      <c r="C7" s="238" t="s">
        <v>106</v>
      </c>
      <c r="D7" s="238" t="s">
        <v>1595</v>
      </c>
      <c r="E7" s="238" t="s">
        <v>178</v>
      </c>
      <c r="F7" s="238" t="s">
        <v>1598</v>
      </c>
      <c r="G7" s="238" t="s">
        <v>1597</v>
      </c>
      <c r="H7" s="755">
        <v>393.88</v>
      </c>
      <c r="I7" s="762">
        <v>970</v>
      </c>
      <c r="J7" s="783">
        <f>H6+H7</f>
        <v>406.38</v>
      </c>
      <c r="K7" s="238" t="s">
        <v>101</v>
      </c>
      <c r="L7" s="238" t="s">
        <v>102</v>
      </c>
      <c r="M7" s="238" t="s">
        <v>103</v>
      </c>
      <c r="N7" s="238" t="s">
        <v>107</v>
      </c>
      <c r="O7" s="238" t="s">
        <v>104</v>
      </c>
      <c r="P7" s="238" t="s">
        <v>105</v>
      </c>
      <c r="Q7" s="778" t="s">
        <v>156</v>
      </c>
      <c r="R7" s="238" t="s">
        <v>112</v>
      </c>
      <c r="S7" s="238" t="s">
        <v>113</v>
      </c>
      <c r="T7" s="238" t="s">
        <v>176</v>
      </c>
    </row>
    <row r="8" spans="1:20" s="759" customFormat="1">
      <c r="A8" s="773">
        <v>43277</v>
      </c>
      <c r="B8" s="773">
        <v>43255</v>
      </c>
      <c r="C8" s="756" t="s">
        <v>106</v>
      </c>
      <c r="D8" s="756" t="s">
        <v>1599</v>
      </c>
      <c r="E8" s="757" t="s">
        <v>1608</v>
      </c>
      <c r="F8" s="756" t="s">
        <v>1600</v>
      </c>
      <c r="G8" s="756" t="s">
        <v>1601</v>
      </c>
      <c r="H8" s="758">
        <v>672.17</v>
      </c>
      <c r="I8" s="764" t="s">
        <v>175</v>
      </c>
      <c r="J8" s="786"/>
      <c r="K8" s="756" t="s">
        <v>156</v>
      </c>
      <c r="L8" s="756" t="s">
        <v>156</v>
      </c>
      <c r="M8" s="756" t="s">
        <v>103</v>
      </c>
      <c r="N8" s="756" t="s">
        <v>107</v>
      </c>
      <c r="O8" s="756" t="s">
        <v>104</v>
      </c>
      <c r="P8" s="756" t="s">
        <v>105</v>
      </c>
      <c r="Q8" s="779" t="s">
        <v>156</v>
      </c>
      <c r="R8" s="756" t="s">
        <v>1602</v>
      </c>
      <c r="S8" s="756" t="s">
        <v>1603</v>
      </c>
      <c r="T8" s="756" t="s">
        <v>176</v>
      </c>
    </row>
    <row r="9" spans="1:20">
      <c r="A9" s="774">
        <v>43228</v>
      </c>
      <c r="B9" s="774">
        <v>43227</v>
      </c>
      <c r="C9" t="s">
        <v>106</v>
      </c>
      <c r="D9" t="s">
        <v>1610</v>
      </c>
      <c r="E9" s="760">
        <v>56550</v>
      </c>
      <c r="F9" t="s">
        <v>1611</v>
      </c>
      <c r="G9" t="s">
        <v>1612</v>
      </c>
      <c r="H9" s="266">
        <v>1521.74</v>
      </c>
      <c r="I9" s="762">
        <v>970</v>
      </c>
      <c r="J9" s="768"/>
      <c r="K9" t="s">
        <v>110</v>
      </c>
      <c r="L9" t="s">
        <v>102</v>
      </c>
      <c r="M9" t="s">
        <v>103</v>
      </c>
      <c r="N9" t="s">
        <v>107</v>
      </c>
      <c r="O9" t="s">
        <v>104</v>
      </c>
      <c r="P9" t="s">
        <v>105</v>
      </c>
      <c r="R9" t="s">
        <v>1613</v>
      </c>
      <c r="S9" t="s">
        <v>1480</v>
      </c>
      <c r="T9" t="s">
        <v>176</v>
      </c>
    </row>
    <row r="10" spans="1:20">
      <c r="A10" s="774">
        <v>43270</v>
      </c>
      <c r="B10" s="774">
        <v>43270</v>
      </c>
      <c r="C10" t="s">
        <v>4</v>
      </c>
      <c r="D10" t="s">
        <v>1609</v>
      </c>
      <c r="E10" s="760">
        <v>56550</v>
      </c>
      <c r="F10" t="s">
        <v>1614</v>
      </c>
      <c r="H10" s="266">
        <v>-1521.74</v>
      </c>
      <c r="I10" s="762">
        <v>970</v>
      </c>
      <c r="J10" s="768"/>
      <c r="K10" t="s">
        <v>110</v>
      </c>
      <c r="L10" t="s">
        <v>102</v>
      </c>
      <c r="M10" t="s">
        <v>103</v>
      </c>
      <c r="O10" t="s">
        <v>104</v>
      </c>
      <c r="P10" t="s">
        <v>105</v>
      </c>
      <c r="T10" t="s">
        <v>4</v>
      </c>
    </row>
    <row r="11" spans="1:20" s="78" customFormat="1">
      <c r="A11" s="775"/>
      <c r="B11" s="775"/>
      <c r="H11" s="784">
        <f>H2+H3+H4+H5+H6+H7</f>
        <v>1561.54</v>
      </c>
      <c r="I11" s="766"/>
      <c r="J11" s="783">
        <f>SUM(J2:J10)</f>
        <v>1561.54</v>
      </c>
      <c r="Q11" s="781"/>
    </row>
    <row r="12" spans="1:20" s="78" customFormat="1">
      <c r="A12" s="775"/>
      <c r="B12" s="775"/>
      <c r="I12" s="766"/>
      <c r="J12" s="766"/>
      <c r="Q12" s="781"/>
    </row>
    <row r="13" spans="1:20" s="78" customFormat="1">
      <c r="A13" s="775"/>
      <c r="B13" s="775"/>
      <c r="I13" s="766"/>
      <c r="J13" s="766"/>
      <c r="Q13" s="781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showGridLines="0" topLeftCell="A28" zoomScaleNormal="100" zoomScaleSheetLayoutView="100" workbookViewId="0">
      <selection activeCell="J48" sqref="J48"/>
    </sheetView>
  </sheetViews>
  <sheetFormatPr defaultRowHeight="15" customHeight="1"/>
  <cols>
    <col min="1" max="1" width="14.42578125" style="52" bestFit="1" customWidth="1"/>
    <col min="2" max="2" width="23.28515625" style="4" bestFit="1" customWidth="1"/>
    <col min="3" max="3" width="8.42578125" style="53" customWidth="1"/>
    <col min="4" max="4" width="9.7109375" style="2" customWidth="1"/>
    <col min="5" max="5" width="8.85546875" style="2" bestFit="1" customWidth="1"/>
    <col min="6" max="6" width="10.5703125" style="2" bestFit="1" customWidth="1"/>
    <col min="7" max="7" width="9.5703125" style="146" bestFit="1" customWidth="1"/>
    <col min="8" max="8" width="4.5703125" style="146" customWidth="1"/>
    <col min="9" max="9" width="15" style="243" bestFit="1" customWidth="1"/>
    <col min="10" max="22" width="9.140625" style="4"/>
    <col min="23" max="23" width="11.28515625" style="4" bestFit="1" customWidth="1"/>
    <col min="24" max="16384" width="9.140625" style="4"/>
  </cols>
  <sheetData>
    <row r="1" spans="1:21" ht="15" customHeight="1">
      <c r="A1" s="357" t="s">
        <v>90</v>
      </c>
      <c r="C1" s="4"/>
      <c r="D1" s="4"/>
      <c r="E1" s="4"/>
      <c r="F1" s="4"/>
    </row>
    <row r="2" spans="1:21" ht="15" customHeight="1">
      <c r="A2" s="1055" t="s">
        <v>568</v>
      </c>
      <c r="B2" s="1055"/>
      <c r="C2" s="4"/>
      <c r="D2" s="4"/>
      <c r="E2" s="4"/>
      <c r="F2" s="4"/>
    </row>
    <row r="3" spans="1:21" s="97" customFormat="1" ht="25.5">
      <c r="A3" s="1053" t="s">
        <v>93</v>
      </c>
      <c r="B3" s="1053"/>
      <c r="C3" s="310" t="s">
        <v>570</v>
      </c>
      <c r="D3" s="310" t="s">
        <v>0</v>
      </c>
      <c r="E3" s="310" t="s">
        <v>95</v>
      </c>
      <c r="F3" s="310" t="s">
        <v>1</v>
      </c>
      <c r="G3" s="146" t="s">
        <v>134</v>
      </c>
      <c r="H3" s="146"/>
      <c r="I3" s="303" t="s">
        <v>5</v>
      </c>
      <c r="J3" s="303" t="s">
        <v>1162</v>
      </c>
      <c r="U3" s="338" t="s">
        <v>4</v>
      </c>
    </row>
    <row r="4" spans="1:21" ht="15" customHeight="1">
      <c r="A4" s="358">
        <v>43276</v>
      </c>
      <c r="B4" s="311" t="s">
        <v>92</v>
      </c>
      <c r="C4" s="312" t="s">
        <v>91</v>
      </c>
      <c r="D4" s="312" t="s">
        <v>2</v>
      </c>
      <c r="E4" s="144">
        <v>11.77</v>
      </c>
      <c r="F4" s="144">
        <v>90.2</v>
      </c>
      <c r="G4" s="317">
        <f>F4-E4</f>
        <v>78.430000000000007</v>
      </c>
      <c r="I4" s="290">
        <v>43276</v>
      </c>
      <c r="J4" s="4" t="s">
        <v>608</v>
      </c>
      <c r="U4" s="339" t="s">
        <v>4</v>
      </c>
    </row>
    <row r="5" spans="1:21" ht="15" customHeight="1">
      <c r="A5" s="358">
        <v>43276</v>
      </c>
      <c r="B5" s="311" t="s">
        <v>92</v>
      </c>
      <c r="C5" s="312" t="s">
        <v>91</v>
      </c>
      <c r="D5" s="312" t="s">
        <v>2</v>
      </c>
      <c r="E5" s="144">
        <v>10.72</v>
      </c>
      <c r="F5" s="144">
        <v>82.2</v>
      </c>
      <c r="G5" s="317">
        <f t="shared" ref="G5:G49" si="0">F5-E5</f>
        <v>71.48</v>
      </c>
      <c r="I5" s="290">
        <v>43276</v>
      </c>
      <c r="J5" s="4" t="s">
        <v>609</v>
      </c>
      <c r="U5" s="339" t="s">
        <v>4</v>
      </c>
    </row>
    <row r="6" spans="1:21" ht="15" customHeight="1">
      <c r="A6" s="358">
        <v>43276</v>
      </c>
      <c r="B6" s="311" t="s">
        <v>130</v>
      </c>
      <c r="C6" s="312" t="s">
        <v>91</v>
      </c>
      <c r="D6" s="312" t="s">
        <v>2</v>
      </c>
      <c r="E6" s="144">
        <v>4.43</v>
      </c>
      <c r="F6" s="144">
        <v>34</v>
      </c>
      <c r="G6" s="317">
        <f t="shared" si="0"/>
        <v>29.57</v>
      </c>
      <c r="I6" s="290">
        <v>43276</v>
      </c>
      <c r="J6" s="4" t="s">
        <v>610</v>
      </c>
      <c r="U6" s="338" t="s">
        <v>4</v>
      </c>
    </row>
    <row r="7" spans="1:21" ht="15" customHeight="1">
      <c r="A7" s="358">
        <v>43278</v>
      </c>
      <c r="B7" s="311" t="s">
        <v>3</v>
      </c>
      <c r="C7" s="312" t="s">
        <v>91</v>
      </c>
      <c r="D7" s="312" t="s">
        <v>2</v>
      </c>
      <c r="E7" s="144">
        <v>2.13</v>
      </c>
      <c r="F7" s="144">
        <v>16.3</v>
      </c>
      <c r="G7" s="317">
        <f t="shared" si="0"/>
        <v>14.170000000000002</v>
      </c>
      <c r="I7" s="290">
        <v>43278</v>
      </c>
      <c r="J7" s="4" t="s">
        <v>611</v>
      </c>
      <c r="U7" s="338"/>
    </row>
    <row r="8" spans="1:21" ht="15" customHeight="1">
      <c r="A8" s="358">
        <v>43278</v>
      </c>
      <c r="B8" s="311" t="s">
        <v>3</v>
      </c>
      <c r="C8" s="312" t="s">
        <v>91</v>
      </c>
      <c r="D8" s="312" t="s">
        <v>2</v>
      </c>
      <c r="E8" s="144">
        <v>2.0299999999999998</v>
      </c>
      <c r="F8" s="144">
        <v>15.6</v>
      </c>
      <c r="G8" s="317">
        <f t="shared" si="0"/>
        <v>13.57</v>
      </c>
      <c r="I8" s="290">
        <v>43278</v>
      </c>
      <c r="J8" s="4" t="s">
        <v>612</v>
      </c>
    </row>
    <row r="9" spans="1:21" ht="15" customHeight="1">
      <c r="A9" s="358">
        <v>43279</v>
      </c>
      <c r="B9" s="311" t="s">
        <v>92</v>
      </c>
      <c r="C9" s="312" t="s">
        <v>91</v>
      </c>
      <c r="D9" s="312" t="s">
        <v>2</v>
      </c>
      <c r="E9" s="144">
        <v>11.24</v>
      </c>
      <c r="F9" s="144">
        <v>86.2</v>
      </c>
      <c r="G9" s="317">
        <f t="shared" si="0"/>
        <v>74.960000000000008</v>
      </c>
      <c r="I9" s="290">
        <v>43279</v>
      </c>
      <c r="J9" s="4" t="s">
        <v>613</v>
      </c>
    </row>
    <row r="10" spans="1:21" ht="15" customHeight="1">
      <c r="A10" s="358">
        <v>43279</v>
      </c>
      <c r="B10" s="311" t="s">
        <v>92</v>
      </c>
      <c r="C10" s="312" t="s">
        <v>91</v>
      </c>
      <c r="D10" s="312" t="s">
        <v>2</v>
      </c>
      <c r="E10" s="144">
        <v>12.07</v>
      </c>
      <c r="F10" s="144">
        <v>92.5</v>
      </c>
      <c r="G10" s="317">
        <f t="shared" si="0"/>
        <v>80.430000000000007</v>
      </c>
      <c r="I10" s="290">
        <v>43279</v>
      </c>
      <c r="J10" s="4" t="s">
        <v>614</v>
      </c>
    </row>
    <row r="11" spans="1:21" ht="15" customHeight="1">
      <c r="A11" s="358">
        <v>43279</v>
      </c>
      <c r="B11" s="311" t="s">
        <v>130</v>
      </c>
      <c r="C11" s="312" t="s">
        <v>91</v>
      </c>
      <c r="D11" s="312" t="s">
        <v>2</v>
      </c>
      <c r="E11" s="144">
        <v>4.43</v>
      </c>
      <c r="F11" s="144">
        <v>34</v>
      </c>
      <c r="G11" s="317">
        <f t="shared" si="0"/>
        <v>29.57</v>
      </c>
      <c r="I11" s="290">
        <v>43279</v>
      </c>
      <c r="J11" s="4" t="s">
        <v>615</v>
      </c>
    </row>
    <row r="12" spans="1:21" ht="15" customHeight="1">
      <c r="A12" s="358">
        <v>43297</v>
      </c>
      <c r="B12" s="311" t="s">
        <v>575</v>
      </c>
      <c r="C12" s="312" t="s">
        <v>91</v>
      </c>
      <c r="D12" s="312" t="s">
        <v>576</v>
      </c>
      <c r="E12" s="144">
        <v>0</v>
      </c>
      <c r="F12" s="144">
        <v>766.22</v>
      </c>
      <c r="G12" s="316">
        <f t="shared" si="0"/>
        <v>766.22</v>
      </c>
      <c r="I12" s="243" t="s">
        <v>616</v>
      </c>
      <c r="J12" s="4" t="s">
        <v>617</v>
      </c>
    </row>
    <row r="13" spans="1:21" ht="15" customHeight="1" thickBot="1">
      <c r="A13" s="358"/>
      <c r="B13" s="311"/>
      <c r="C13" s="312"/>
      <c r="D13" s="312"/>
      <c r="E13" s="312"/>
      <c r="F13" s="312"/>
      <c r="G13" s="314">
        <f>SUM(G4:G12)</f>
        <v>1158.4000000000001</v>
      </c>
    </row>
    <row r="14" spans="1:21" ht="15" customHeight="1" thickTop="1">
      <c r="C14" s="4"/>
      <c r="D14" s="4"/>
      <c r="E14" s="4"/>
      <c r="F14" s="4"/>
      <c r="G14" s="146" t="s">
        <v>4</v>
      </c>
    </row>
    <row r="15" spans="1:21" ht="15" customHeight="1">
      <c r="A15" s="1055" t="s">
        <v>592</v>
      </c>
      <c r="B15" s="1055"/>
      <c r="C15" s="4"/>
      <c r="D15" s="4"/>
      <c r="E15" s="4"/>
      <c r="F15" s="4"/>
      <c r="G15" s="146" t="s">
        <v>4</v>
      </c>
    </row>
    <row r="16" spans="1:21" s="97" customFormat="1" ht="25.5">
      <c r="A16" s="1053" t="s">
        <v>93</v>
      </c>
      <c r="B16" s="1053"/>
      <c r="C16" s="310" t="s">
        <v>570</v>
      </c>
      <c r="D16" s="310" t="s">
        <v>0</v>
      </c>
      <c r="E16" s="310" t="s">
        <v>95</v>
      </c>
      <c r="F16" s="310" t="s">
        <v>1</v>
      </c>
      <c r="G16" s="146" t="s">
        <v>134</v>
      </c>
      <c r="H16" s="146"/>
      <c r="I16" s="303" t="s">
        <v>5</v>
      </c>
      <c r="J16" s="303" t="s">
        <v>1162</v>
      </c>
    </row>
    <row r="17" spans="1:18" ht="15" customHeight="1">
      <c r="A17" s="358">
        <v>43301</v>
      </c>
      <c r="B17" s="311" t="s">
        <v>618</v>
      </c>
      <c r="C17" s="312" t="s">
        <v>91</v>
      </c>
      <c r="D17" s="312" t="s">
        <v>2</v>
      </c>
      <c r="E17" s="144">
        <v>2.2799999999999998</v>
      </c>
      <c r="F17" s="144">
        <v>17.5</v>
      </c>
      <c r="G17" s="146">
        <f t="shared" si="0"/>
        <v>15.22</v>
      </c>
      <c r="I17" s="290">
        <v>43301</v>
      </c>
      <c r="J17" s="244" t="s">
        <v>621</v>
      </c>
      <c r="N17" s="338"/>
    </row>
    <row r="18" spans="1:18" ht="15" customHeight="1">
      <c r="A18" s="358">
        <v>43323</v>
      </c>
      <c r="B18" s="311" t="s">
        <v>619</v>
      </c>
      <c r="C18" s="312" t="s">
        <v>91</v>
      </c>
      <c r="D18" s="312" t="s">
        <v>2</v>
      </c>
      <c r="E18" s="144">
        <v>69.13</v>
      </c>
      <c r="F18" s="144">
        <v>530</v>
      </c>
      <c r="G18" s="146">
        <f t="shared" si="0"/>
        <v>460.87</v>
      </c>
      <c r="I18" s="290">
        <v>43325</v>
      </c>
      <c r="J18" s="4" t="s">
        <v>622</v>
      </c>
      <c r="N18" s="339"/>
    </row>
    <row r="19" spans="1:18" ht="15" customHeight="1">
      <c r="A19" s="358">
        <v>43325</v>
      </c>
      <c r="B19" s="311" t="s">
        <v>3</v>
      </c>
      <c r="C19" s="312" t="s">
        <v>91</v>
      </c>
      <c r="D19" s="312" t="s">
        <v>2</v>
      </c>
      <c r="E19" s="144">
        <v>5.66</v>
      </c>
      <c r="F19" s="144">
        <v>43.4</v>
      </c>
      <c r="G19" s="146">
        <f t="shared" si="0"/>
        <v>37.739999999999995</v>
      </c>
      <c r="I19" s="290">
        <v>43325</v>
      </c>
      <c r="J19" s="4" t="s">
        <v>623</v>
      </c>
      <c r="N19" s="338"/>
    </row>
    <row r="20" spans="1:18" ht="15" customHeight="1">
      <c r="A20" s="358">
        <v>43325</v>
      </c>
      <c r="B20" s="311" t="s">
        <v>3</v>
      </c>
      <c r="C20" s="312" t="s">
        <v>91</v>
      </c>
      <c r="D20" s="312" t="s">
        <v>2</v>
      </c>
      <c r="E20" s="144">
        <v>5.95</v>
      </c>
      <c r="F20" s="144">
        <v>45.6</v>
      </c>
      <c r="G20" s="146">
        <f t="shared" si="0"/>
        <v>39.65</v>
      </c>
      <c r="I20" s="290">
        <v>43325</v>
      </c>
      <c r="J20" s="4" t="s">
        <v>624</v>
      </c>
      <c r="N20" s="339"/>
    </row>
    <row r="21" spans="1:18" ht="15" customHeight="1">
      <c r="A21" s="358">
        <v>43329</v>
      </c>
      <c r="B21" s="311" t="s">
        <v>618</v>
      </c>
      <c r="C21" s="312" t="s">
        <v>91</v>
      </c>
      <c r="D21" s="312" t="s">
        <v>2</v>
      </c>
      <c r="E21" s="144">
        <v>1.1000000000000001</v>
      </c>
      <c r="F21" s="144">
        <v>8.4</v>
      </c>
      <c r="G21" s="146">
        <f t="shared" si="0"/>
        <v>7.3000000000000007</v>
      </c>
      <c r="I21" s="290">
        <v>43329</v>
      </c>
      <c r="J21" s="244" t="s">
        <v>625</v>
      </c>
      <c r="N21" s="338"/>
    </row>
    <row r="22" spans="1:18" ht="15" customHeight="1">
      <c r="A22" s="358">
        <v>43331</v>
      </c>
      <c r="B22" s="311" t="s">
        <v>620</v>
      </c>
      <c r="C22" s="312" t="s">
        <v>91</v>
      </c>
      <c r="D22" s="312" t="s">
        <v>2</v>
      </c>
      <c r="E22" s="144">
        <v>0</v>
      </c>
      <c r="F22" s="144">
        <v>52</v>
      </c>
      <c r="G22" s="318">
        <f t="shared" si="0"/>
        <v>52</v>
      </c>
      <c r="I22" s="290">
        <v>43331</v>
      </c>
      <c r="J22" s="4" t="s">
        <v>626</v>
      </c>
    </row>
    <row r="23" spans="1:18" ht="15" customHeight="1" thickBot="1">
      <c r="C23" s="4"/>
      <c r="D23" s="4"/>
      <c r="E23" s="4"/>
      <c r="F23" s="4"/>
      <c r="G23" s="314">
        <f>SUM(G17:G22)</f>
        <v>612.78</v>
      </c>
    </row>
    <row r="24" spans="1:18" ht="15" customHeight="1" thickTop="1">
      <c r="C24" s="4"/>
      <c r="D24" s="4"/>
      <c r="E24" s="4"/>
      <c r="F24" s="4"/>
    </row>
    <row r="25" spans="1:18" ht="15" customHeight="1">
      <c r="A25" s="1055" t="s">
        <v>599</v>
      </c>
      <c r="B25" s="1055"/>
      <c r="C25" s="4"/>
      <c r="D25" s="4"/>
      <c r="E25" s="4"/>
      <c r="F25" s="4"/>
      <c r="G25" s="146" t="s">
        <v>4</v>
      </c>
    </row>
    <row r="26" spans="1:18" s="97" customFormat="1" ht="25.5">
      <c r="A26" s="1053" t="s">
        <v>93</v>
      </c>
      <c r="B26" s="1053"/>
      <c r="C26" s="310" t="s">
        <v>570</v>
      </c>
      <c r="D26" s="310" t="s">
        <v>0</v>
      </c>
      <c r="E26" s="310" t="s">
        <v>95</v>
      </c>
      <c r="F26" s="310" t="s">
        <v>1</v>
      </c>
      <c r="G26" s="146" t="s">
        <v>134</v>
      </c>
      <c r="H26" s="146"/>
      <c r="I26" s="303" t="s">
        <v>5</v>
      </c>
      <c r="J26" s="303" t="s">
        <v>1162</v>
      </c>
    </row>
    <row r="27" spans="1:18" ht="15" customHeight="1">
      <c r="A27" s="358">
        <v>43342</v>
      </c>
      <c r="B27" s="311" t="s">
        <v>627</v>
      </c>
      <c r="C27" s="312" t="s">
        <v>91</v>
      </c>
      <c r="D27" s="312" t="s">
        <v>628</v>
      </c>
      <c r="E27" s="144">
        <v>0</v>
      </c>
      <c r="F27" s="144">
        <v>29.15</v>
      </c>
      <c r="G27" s="316">
        <f t="shared" si="0"/>
        <v>29.15</v>
      </c>
      <c r="I27" s="290">
        <v>43342</v>
      </c>
      <c r="J27" s="4" t="s">
        <v>1163</v>
      </c>
    </row>
    <row r="28" spans="1:18" ht="15" customHeight="1">
      <c r="A28" s="358">
        <v>43343</v>
      </c>
      <c r="B28" s="311" t="s">
        <v>3</v>
      </c>
      <c r="C28" s="312" t="s">
        <v>91</v>
      </c>
      <c r="D28" s="312" t="s">
        <v>2</v>
      </c>
      <c r="E28" s="144">
        <v>0</v>
      </c>
      <c r="F28" s="144">
        <v>85.9</v>
      </c>
      <c r="G28" s="316">
        <f t="shared" si="0"/>
        <v>85.9</v>
      </c>
      <c r="I28" s="290">
        <v>43343</v>
      </c>
      <c r="J28" s="4" t="s">
        <v>632</v>
      </c>
    </row>
    <row r="29" spans="1:18" ht="15" customHeight="1">
      <c r="A29" s="358">
        <v>43352</v>
      </c>
      <c r="B29" s="311" t="s">
        <v>629</v>
      </c>
      <c r="C29" s="312" t="s">
        <v>91</v>
      </c>
      <c r="D29" s="312" t="s">
        <v>2</v>
      </c>
      <c r="E29" s="144">
        <v>18.73</v>
      </c>
      <c r="F29" s="144">
        <v>143.58000000000001</v>
      </c>
      <c r="G29" s="146">
        <f t="shared" si="0"/>
        <v>124.85000000000001</v>
      </c>
      <c r="I29" s="290">
        <v>43352</v>
      </c>
      <c r="J29" s="4" t="s">
        <v>633</v>
      </c>
      <c r="R29" s="338"/>
    </row>
    <row r="30" spans="1:18" ht="15" customHeight="1">
      <c r="A30" s="358">
        <v>43352</v>
      </c>
      <c r="B30" s="311" t="s">
        <v>630</v>
      </c>
      <c r="C30" s="312" t="s">
        <v>91</v>
      </c>
      <c r="D30" s="312" t="s">
        <v>2</v>
      </c>
      <c r="E30" s="144">
        <v>5.37</v>
      </c>
      <c r="F30" s="144">
        <v>41.2</v>
      </c>
      <c r="G30" s="146">
        <f t="shared" si="0"/>
        <v>35.830000000000005</v>
      </c>
      <c r="I30" s="290">
        <v>43352</v>
      </c>
      <c r="J30" s="4" t="s">
        <v>634</v>
      </c>
      <c r="R30" s="339"/>
    </row>
    <row r="31" spans="1:18" ht="15" customHeight="1">
      <c r="A31" s="358">
        <v>43354</v>
      </c>
      <c r="B31" s="311" t="s">
        <v>142</v>
      </c>
      <c r="C31" s="312" t="s">
        <v>91</v>
      </c>
      <c r="D31" s="312" t="s">
        <v>2</v>
      </c>
      <c r="E31" s="144">
        <v>5.37</v>
      </c>
      <c r="F31" s="144">
        <v>41.2</v>
      </c>
      <c r="G31" s="146">
        <f t="shared" si="0"/>
        <v>35.830000000000005</v>
      </c>
      <c r="I31" s="290">
        <v>43719</v>
      </c>
      <c r="J31" s="4" t="s">
        <v>635</v>
      </c>
      <c r="R31" s="339"/>
    </row>
    <row r="32" spans="1:18" ht="15" customHeight="1">
      <c r="A32" s="358">
        <v>43354</v>
      </c>
      <c r="B32" s="311" t="s">
        <v>631</v>
      </c>
      <c r="C32" s="312" t="s">
        <v>91</v>
      </c>
      <c r="D32" s="312" t="s">
        <v>2</v>
      </c>
      <c r="E32" s="144">
        <v>85.15</v>
      </c>
      <c r="F32" s="144">
        <v>652.79999999999995</v>
      </c>
      <c r="G32" s="146">
        <f t="shared" si="0"/>
        <v>567.65</v>
      </c>
      <c r="I32" s="243" t="s">
        <v>636</v>
      </c>
      <c r="J32" s="4" t="s">
        <v>1279</v>
      </c>
      <c r="R32" s="339"/>
    </row>
    <row r="33" spans="1:22" ht="15" customHeight="1">
      <c r="A33" s="358">
        <v>43354</v>
      </c>
      <c r="B33" s="311" t="s">
        <v>130</v>
      </c>
      <c r="C33" s="312" t="s">
        <v>91</v>
      </c>
      <c r="D33" s="312" t="s">
        <v>2</v>
      </c>
      <c r="E33" s="144">
        <v>12.52</v>
      </c>
      <c r="F33" s="144">
        <v>96</v>
      </c>
      <c r="G33" s="146">
        <f t="shared" si="0"/>
        <v>83.48</v>
      </c>
      <c r="I33" s="243" t="s">
        <v>636</v>
      </c>
      <c r="J33" s="4" t="s">
        <v>637</v>
      </c>
      <c r="R33" s="338"/>
    </row>
    <row r="34" spans="1:22" ht="15" customHeight="1">
      <c r="A34" s="358">
        <v>43356</v>
      </c>
      <c r="B34" s="311" t="s">
        <v>92</v>
      </c>
      <c r="C34" s="312" t="s">
        <v>91</v>
      </c>
      <c r="D34" s="312" t="s">
        <v>2</v>
      </c>
      <c r="E34" s="144">
        <v>11.97</v>
      </c>
      <c r="F34" s="144">
        <v>91.8</v>
      </c>
      <c r="G34" s="316">
        <f t="shared" si="0"/>
        <v>79.83</v>
      </c>
      <c r="I34" s="290">
        <v>43356</v>
      </c>
      <c r="J34" s="4" t="s">
        <v>638</v>
      </c>
    </row>
    <row r="35" spans="1:22" ht="15" customHeight="1">
      <c r="A35" s="358">
        <v>43356</v>
      </c>
      <c r="B35" s="311" t="s">
        <v>92</v>
      </c>
      <c r="C35" s="312" t="s">
        <v>91</v>
      </c>
      <c r="D35" s="312" t="s">
        <v>2</v>
      </c>
      <c r="E35" s="144">
        <v>11.35</v>
      </c>
      <c r="F35" s="144">
        <v>87</v>
      </c>
      <c r="G35" s="146">
        <f t="shared" si="0"/>
        <v>75.650000000000006</v>
      </c>
      <c r="I35" s="290">
        <v>43356</v>
      </c>
      <c r="J35" s="4" t="s">
        <v>639</v>
      </c>
      <c r="R35" s="338"/>
    </row>
    <row r="36" spans="1:22" ht="15" customHeight="1">
      <c r="A36" s="358">
        <v>43356</v>
      </c>
      <c r="B36" s="311" t="s">
        <v>142</v>
      </c>
      <c r="C36" s="312" t="s">
        <v>91</v>
      </c>
      <c r="D36" s="312" t="s">
        <v>2</v>
      </c>
      <c r="E36" s="144">
        <v>2.78</v>
      </c>
      <c r="F36" s="144">
        <v>21.3</v>
      </c>
      <c r="G36" s="146">
        <f t="shared" si="0"/>
        <v>18.52</v>
      </c>
      <c r="I36" s="290">
        <v>43356</v>
      </c>
      <c r="J36" s="4" t="s">
        <v>640</v>
      </c>
      <c r="R36" s="339"/>
    </row>
    <row r="37" spans="1:22" ht="15" customHeight="1">
      <c r="A37" s="358">
        <v>43356</v>
      </c>
      <c r="B37" s="311" t="s">
        <v>130</v>
      </c>
      <c r="C37" s="312" t="s">
        <v>91</v>
      </c>
      <c r="D37" s="312" t="s">
        <v>2</v>
      </c>
      <c r="E37" s="144">
        <v>4.43</v>
      </c>
      <c r="F37" s="144">
        <v>34</v>
      </c>
      <c r="G37" s="146">
        <f t="shared" si="0"/>
        <v>29.57</v>
      </c>
      <c r="I37" s="290">
        <v>43356</v>
      </c>
      <c r="J37" s="4" t="s">
        <v>641</v>
      </c>
      <c r="R37" s="338"/>
    </row>
    <row r="38" spans="1:22" ht="15" customHeight="1" thickBot="1">
      <c r="C38" s="4"/>
      <c r="D38" s="4"/>
      <c r="E38" s="4"/>
      <c r="F38" s="4"/>
      <c r="G38" s="314">
        <f>SUM(G27:G37)</f>
        <v>1166.26</v>
      </c>
    </row>
    <row r="39" spans="1:22" ht="15" customHeight="1" thickTop="1">
      <c r="C39" s="4"/>
      <c r="D39" s="4"/>
      <c r="E39" s="4"/>
      <c r="F39" s="4"/>
    </row>
    <row r="40" spans="1:22" ht="15" customHeight="1">
      <c r="A40" s="1055" t="s">
        <v>602</v>
      </c>
      <c r="B40" s="1055"/>
      <c r="C40" s="4"/>
      <c r="D40" s="4"/>
      <c r="E40" s="4"/>
      <c r="F40" s="4"/>
      <c r="G40" s="146" t="s">
        <v>4</v>
      </c>
      <c r="U40" s="97"/>
      <c r="V40" s="338"/>
    </row>
    <row r="41" spans="1:22" s="97" customFormat="1" ht="25.5">
      <c r="A41" s="1053" t="s">
        <v>93</v>
      </c>
      <c r="B41" s="1053"/>
      <c r="C41" s="310" t="s">
        <v>570</v>
      </c>
      <c r="D41" s="310" t="s">
        <v>0</v>
      </c>
      <c r="E41" s="310" t="s">
        <v>95</v>
      </c>
      <c r="F41" s="310" t="s">
        <v>1</v>
      </c>
      <c r="G41" s="146" t="s">
        <v>134</v>
      </c>
      <c r="H41" s="146"/>
      <c r="I41" s="303" t="s">
        <v>5</v>
      </c>
      <c r="J41" s="303" t="s">
        <v>1162</v>
      </c>
      <c r="U41" s="4"/>
      <c r="V41" s="4"/>
    </row>
    <row r="42" spans="1:22" ht="15" customHeight="1">
      <c r="A42" s="358">
        <v>43370</v>
      </c>
      <c r="B42" s="311" t="s">
        <v>92</v>
      </c>
      <c r="C42" s="312" t="s">
        <v>91</v>
      </c>
      <c r="D42" s="312" t="s">
        <v>2</v>
      </c>
      <c r="E42" s="144">
        <v>11.22</v>
      </c>
      <c r="F42" s="144">
        <v>86</v>
      </c>
      <c r="G42" s="146">
        <f t="shared" si="0"/>
        <v>74.78</v>
      </c>
      <c r="I42" s="290">
        <v>43370</v>
      </c>
      <c r="J42" s="4" t="s">
        <v>645</v>
      </c>
      <c r="V42" s="338"/>
    </row>
    <row r="43" spans="1:22" ht="15" customHeight="1">
      <c r="A43" s="358">
        <v>43370</v>
      </c>
      <c r="B43" s="311" t="s">
        <v>92</v>
      </c>
      <c r="C43" s="312" t="s">
        <v>91</v>
      </c>
      <c r="D43" s="312" t="s">
        <v>2</v>
      </c>
      <c r="E43" s="144">
        <v>12.21</v>
      </c>
      <c r="F43" s="144">
        <v>93.6</v>
      </c>
      <c r="G43" s="316">
        <f t="shared" si="0"/>
        <v>81.389999999999986</v>
      </c>
      <c r="I43" s="290">
        <v>43370</v>
      </c>
      <c r="J43" s="4" t="s">
        <v>644</v>
      </c>
      <c r="V43" s="339"/>
    </row>
    <row r="44" spans="1:22" ht="15" customHeight="1">
      <c r="A44" s="358">
        <v>43370</v>
      </c>
      <c r="B44" s="311" t="s">
        <v>92</v>
      </c>
      <c r="C44" s="312" t="s">
        <v>91</v>
      </c>
      <c r="D44" s="312" t="s">
        <v>2</v>
      </c>
      <c r="E44" s="144">
        <v>2.19</v>
      </c>
      <c r="F44" s="144">
        <v>16.8</v>
      </c>
      <c r="G44" s="317">
        <f t="shared" si="0"/>
        <v>14.610000000000001</v>
      </c>
      <c r="I44" s="290">
        <v>43370</v>
      </c>
      <c r="J44" s="4" t="s">
        <v>646</v>
      </c>
      <c r="R44" s="338"/>
      <c r="V44" s="339"/>
    </row>
    <row r="45" spans="1:22" ht="15" customHeight="1">
      <c r="A45" s="358">
        <v>43370</v>
      </c>
      <c r="B45" s="311" t="s">
        <v>130</v>
      </c>
      <c r="C45" s="312" t="s">
        <v>91</v>
      </c>
      <c r="D45" s="312" t="s">
        <v>2</v>
      </c>
      <c r="E45" s="144">
        <v>4.43</v>
      </c>
      <c r="F45" s="144">
        <v>34</v>
      </c>
      <c r="G45" s="146">
        <f t="shared" si="0"/>
        <v>29.57</v>
      </c>
      <c r="I45" s="290">
        <v>43370</v>
      </c>
      <c r="J45" s="4" t="s">
        <v>647</v>
      </c>
      <c r="V45" s="338"/>
    </row>
    <row r="46" spans="1:22" ht="15" customHeight="1">
      <c r="A46" s="358">
        <v>43388</v>
      </c>
      <c r="B46" s="311" t="s">
        <v>135</v>
      </c>
      <c r="C46" s="312" t="s">
        <v>91</v>
      </c>
      <c r="D46" s="312" t="s">
        <v>2</v>
      </c>
      <c r="E46" s="144">
        <v>19.170000000000002</v>
      </c>
      <c r="F46" s="144">
        <v>147</v>
      </c>
      <c r="G46" s="146">
        <f t="shared" si="0"/>
        <v>127.83</v>
      </c>
      <c r="I46" s="290">
        <v>43388</v>
      </c>
      <c r="J46" s="4" t="s">
        <v>648</v>
      </c>
      <c r="V46" s="339"/>
    </row>
    <row r="47" spans="1:22" ht="15" customHeight="1">
      <c r="A47" s="358">
        <v>43389</v>
      </c>
      <c r="B47" s="311" t="s">
        <v>642</v>
      </c>
      <c r="C47" s="312" t="s">
        <v>91</v>
      </c>
      <c r="D47" s="312" t="s">
        <v>2</v>
      </c>
      <c r="E47" s="144">
        <v>9.34</v>
      </c>
      <c r="F47" s="144">
        <v>71.61</v>
      </c>
      <c r="G47" s="146">
        <f t="shared" si="0"/>
        <v>62.269999999999996</v>
      </c>
      <c r="I47" s="243" t="s">
        <v>650</v>
      </c>
      <c r="J47" s="4" t="s">
        <v>649</v>
      </c>
      <c r="R47" s="339"/>
      <c r="V47" s="338"/>
    </row>
    <row r="48" spans="1:22" ht="15" customHeight="1">
      <c r="A48" s="358">
        <v>43389</v>
      </c>
      <c r="B48" s="311" t="s">
        <v>643</v>
      </c>
      <c r="C48" s="312" t="s">
        <v>91</v>
      </c>
      <c r="D48" s="312" t="s">
        <v>2</v>
      </c>
      <c r="E48" s="144">
        <v>40.96</v>
      </c>
      <c r="F48" s="144">
        <v>314</v>
      </c>
      <c r="G48" s="146">
        <f t="shared" si="0"/>
        <v>273.04000000000002</v>
      </c>
      <c r="I48" s="243" t="s">
        <v>650</v>
      </c>
      <c r="J48" s="4" t="s">
        <v>651</v>
      </c>
      <c r="R48" s="365">
        <f>G48-250.43</f>
        <v>22.610000000000014</v>
      </c>
      <c r="V48" s="339"/>
    </row>
    <row r="49" spans="1:22" ht="15" customHeight="1">
      <c r="A49" s="358">
        <v>43389</v>
      </c>
      <c r="B49" s="311" t="s">
        <v>130</v>
      </c>
      <c r="C49" s="312" t="s">
        <v>91</v>
      </c>
      <c r="D49" s="312" t="s">
        <v>2</v>
      </c>
      <c r="E49" s="144">
        <v>10.11</v>
      </c>
      <c r="F49" s="144">
        <v>77.5</v>
      </c>
      <c r="G49" s="146">
        <f t="shared" si="0"/>
        <v>67.39</v>
      </c>
      <c r="I49" s="243" t="s">
        <v>650</v>
      </c>
      <c r="J49" s="4" t="s">
        <v>652</v>
      </c>
      <c r="V49" s="338"/>
    </row>
    <row r="50" spans="1:22" ht="15" customHeight="1" thickBot="1">
      <c r="C50" s="4"/>
      <c r="D50" s="4"/>
      <c r="E50" s="4"/>
      <c r="F50" s="4"/>
      <c r="G50" s="314">
        <f>SUM(G42:G49)</f>
        <v>730.88</v>
      </c>
      <c r="U50" s="97"/>
      <c r="V50" s="339"/>
    </row>
    <row r="51" spans="1:22" s="97" customFormat="1" ht="13.5" thickTop="1">
      <c r="A51" s="52"/>
      <c r="G51" s="143"/>
      <c r="H51" s="143"/>
      <c r="I51" s="1"/>
      <c r="U51" s="4"/>
      <c r="V51" s="338"/>
    </row>
    <row r="52" spans="1:22" s="97" customFormat="1" ht="12.75">
      <c r="A52" s="52" t="s">
        <v>1137</v>
      </c>
      <c r="G52" s="143"/>
      <c r="H52" s="143"/>
      <c r="I52" s="340"/>
      <c r="J52" s="295"/>
      <c r="U52" s="4"/>
      <c r="V52" s="339"/>
    </row>
    <row r="53" spans="1:22" s="97" customFormat="1" ht="25.5">
      <c r="A53" s="1053" t="s">
        <v>93</v>
      </c>
      <c r="B53" s="1053"/>
      <c r="C53" s="310" t="s">
        <v>570</v>
      </c>
      <c r="D53" s="310" t="s">
        <v>0</v>
      </c>
      <c r="E53" s="310" t="s">
        <v>95</v>
      </c>
      <c r="F53" s="310" t="s">
        <v>1</v>
      </c>
      <c r="G53" s="146" t="s">
        <v>134</v>
      </c>
      <c r="H53" s="146"/>
      <c r="I53" s="303" t="s">
        <v>5</v>
      </c>
      <c r="J53" s="303" t="s">
        <v>1162</v>
      </c>
      <c r="U53" s="4"/>
      <c r="V53" s="338"/>
    </row>
    <row r="54" spans="1:22" s="97" customFormat="1" ht="12.75">
      <c r="A54" s="52">
        <v>43397</v>
      </c>
      <c r="B54" s="1" t="s">
        <v>130</v>
      </c>
      <c r="C54" s="294" t="s">
        <v>91</v>
      </c>
      <c r="D54" s="294" t="s">
        <v>2</v>
      </c>
      <c r="E54" s="327">
        <v>4.43</v>
      </c>
      <c r="F54" s="327">
        <v>34</v>
      </c>
      <c r="G54" s="143">
        <f>F54-E54</f>
        <v>29.57</v>
      </c>
      <c r="H54" s="143"/>
      <c r="I54" s="98">
        <v>43397</v>
      </c>
      <c r="J54" s="97" t="s">
        <v>1197</v>
      </c>
      <c r="U54" s="4"/>
      <c r="V54" s="339"/>
    </row>
    <row r="55" spans="1:22" s="97" customFormat="1" ht="12.75">
      <c r="A55" s="52">
        <v>43409</v>
      </c>
      <c r="B55" s="1" t="s">
        <v>1155</v>
      </c>
      <c r="C55" s="2" t="s">
        <v>91</v>
      </c>
      <c r="D55" s="2" t="s">
        <v>2</v>
      </c>
      <c r="E55" s="146">
        <v>1.17</v>
      </c>
      <c r="F55" s="146">
        <v>9</v>
      </c>
      <c r="G55" s="143">
        <f t="shared" ref="G55:G64" si="1">F55-E55</f>
        <v>7.83</v>
      </c>
      <c r="H55" s="143"/>
      <c r="I55" s="98">
        <v>39757</v>
      </c>
      <c r="J55" s="244" t="s">
        <v>1198</v>
      </c>
      <c r="U55" s="4"/>
      <c r="V55" s="338"/>
    </row>
    <row r="56" spans="1:22" s="97" customFormat="1" ht="12.75">
      <c r="A56" s="52">
        <v>43415</v>
      </c>
      <c r="B56" s="1" t="s">
        <v>1156</v>
      </c>
      <c r="C56" s="2" t="s">
        <v>91</v>
      </c>
      <c r="D56" s="2" t="s">
        <v>2</v>
      </c>
      <c r="E56" s="146">
        <v>0.65</v>
      </c>
      <c r="F56" s="146">
        <v>5</v>
      </c>
      <c r="G56" s="143">
        <f t="shared" si="1"/>
        <v>4.3499999999999996</v>
      </c>
      <c r="H56" s="143"/>
      <c r="I56" s="98">
        <v>43415</v>
      </c>
      <c r="J56" s="244" t="s">
        <v>1199</v>
      </c>
      <c r="U56" s="4"/>
      <c r="V56" s="339"/>
    </row>
    <row r="57" spans="1:22" s="97" customFormat="1" ht="12.75">
      <c r="A57" s="52">
        <v>43415</v>
      </c>
      <c r="B57" s="1" t="s">
        <v>1156</v>
      </c>
      <c r="C57" s="2" t="s">
        <v>91</v>
      </c>
      <c r="D57" s="2" t="s">
        <v>2</v>
      </c>
      <c r="E57" s="146">
        <v>32.61</v>
      </c>
      <c r="F57" s="146">
        <v>250</v>
      </c>
      <c r="G57" s="143">
        <f t="shared" si="1"/>
        <v>217.39</v>
      </c>
      <c r="H57" s="143"/>
      <c r="I57" s="1" t="s">
        <v>1200</v>
      </c>
      <c r="J57" s="97" t="s">
        <v>1199</v>
      </c>
      <c r="U57" s="4"/>
      <c r="V57" s="339"/>
    </row>
    <row r="58" spans="1:22" s="97" customFormat="1" ht="12.75">
      <c r="A58" s="52">
        <v>43416</v>
      </c>
      <c r="B58" s="1" t="s">
        <v>92</v>
      </c>
      <c r="C58" s="2" t="s">
        <v>91</v>
      </c>
      <c r="D58" s="2" t="s">
        <v>2</v>
      </c>
      <c r="E58" s="146">
        <v>11.5</v>
      </c>
      <c r="F58" s="146">
        <v>88.2</v>
      </c>
      <c r="G58" s="143">
        <f t="shared" si="1"/>
        <v>76.7</v>
      </c>
      <c r="H58" s="143"/>
      <c r="I58" s="98">
        <v>43416</v>
      </c>
      <c r="J58" s="97" t="s">
        <v>1293</v>
      </c>
      <c r="U58" s="4"/>
      <c r="V58" s="338"/>
    </row>
    <row r="59" spans="1:22" s="97" customFormat="1" ht="12.75">
      <c r="A59" s="52">
        <v>43416</v>
      </c>
      <c r="B59" s="1" t="s">
        <v>92</v>
      </c>
      <c r="C59" s="2" t="s">
        <v>91</v>
      </c>
      <c r="D59" s="2" t="s">
        <v>2</v>
      </c>
      <c r="E59" s="146">
        <v>1.47</v>
      </c>
      <c r="F59" s="146">
        <v>11.3</v>
      </c>
      <c r="G59" s="143">
        <f t="shared" si="1"/>
        <v>9.83</v>
      </c>
      <c r="H59" s="143"/>
      <c r="I59" s="98">
        <v>43416</v>
      </c>
      <c r="J59" s="97" t="s">
        <v>1201</v>
      </c>
      <c r="U59" s="4"/>
      <c r="V59" s="339"/>
    </row>
    <row r="60" spans="1:22" s="97" customFormat="1" ht="12.75">
      <c r="A60" s="52">
        <v>43416</v>
      </c>
      <c r="B60" s="1" t="s">
        <v>1157</v>
      </c>
      <c r="C60" s="2" t="s">
        <v>91</v>
      </c>
      <c r="D60" s="2" t="s">
        <v>2</v>
      </c>
      <c r="E60" s="146">
        <v>6.1</v>
      </c>
      <c r="F60" s="146">
        <v>46.8</v>
      </c>
      <c r="G60" s="143">
        <f t="shared" si="1"/>
        <v>40.699999999999996</v>
      </c>
      <c r="H60" s="143"/>
      <c r="I60" s="98">
        <v>43416</v>
      </c>
      <c r="J60" s="97" t="s">
        <v>1202</v>
      </c>
      <c r="U60" s="4"/>
      <c r="V60" s="338"/>
    </row>
    <row r="61" spans="1:22" s="97" customFormat="1" ht="12.75">
      <c r="A61" s="52">
        <v>43418</v>
      </c>
      <c r="B61" s="1" t="s">
        <v>1158</v>
      </c>
      <c r="C61" s="2" t="s">
        <v>91</v>
      </c>
      <c r="D61" s="2" t="s">
        <v>2</v>
      </c>
      <c r="E61" s="146">
        <v>49.76</v>
      </c>
      <c r="F61" s="146">
        <v>381.48</v>
      </c>
      <c r="G61" s="143">
        <f t="shared" si="1"/>
        <v>331.72</v>
      </c>
      <c r="H61" s="143"/>
      <c r="I61" s="1" t="s">
        <v>1204</v>
      </c>
      <c r="J61" s="338" t="s">
        <v>1203</v>
      </c>
      <c r="U61" s="4"/>
      <c r="V61" s="339"/>
    </row>
    <row r="62" spans="1:22" s="97" customFormat="1" ht="12.75">
      <c r="A62" s="52">
        <v>43418</v>
      </c>
      <c r="B62" s="1" t="s">
        <v>130</v>
      </c>
      <c r="C62" s="2" t="s">
        <v>91</v>
      </c>
      <c r="D62" s="2" t="s">
        <v>2</v>
      </c>
      <c r="E62" s="146">
        <v>15.13</v>
      </c>
      <c r="F62" s="146">
        <v>116</v>
      </c>
      <c r="G62" s="143">
        <f t="shared" si="1"/>
        <v>100.87</v>
      </c>
      <c r="H62" s="143"/>
      <c r="I62" s="1" t="s">
        <v>1206</v>
      </c>
      <c r="J62" s="97" t="s">
        <v>1205</v>
      </c>
      <c r="U62" s="4"/>
      <c r="V62" s="338"/>
    </row>
    <row r="63" spans="1:22" s="97" customFormat="1" ht="12.75">
      <c r="A63" s="52">
        <v>43423</v>
      </c>
      <c r="B63" s="1" t="s">
        <v>3</v>
      </c>
      <c r="C63" s="2" t="s">
        <v>91</v>
      </c>
      <c r="D63" s="2" t="s">
        <v>2</v>
      </c>
      <c r="E63" s="146">
        <v>2.1</v>
      </c>
      <c r="F63" s="146">
        <v>16.100000000000001</v>
      </c>
      <c r="G63" s="143">
        <f t="shared" si="1"/>
        <v>14.000000000000002</v>
      </c>
      <c r="H63" s="143"/>
      <c r="I63" s="98">
        <v>43423</v>
      </c>
      <c r="J63" s="97" t="s">
        <v>1207</v>
      </c>
      <c r="U63" s="4"/>
      <c r="V63" s="339"/>
    </row>
    <row r="64" spans="1:22" ht="15" customHeight="1">
      <c r="A64" s="52">
        <v>43423</v>
      </c>
      <c r="B64" s="1" t="s">
        <v>3</v>
      </c>
      <c r="C64" s="2" t="s">
        <v>91</v>
      </c>
      <c r="D64" s="2" t="s">
        <v>2</v>
      </c>
      <c r="E64" s="146">
        <v>1.73</v>
      </c>
      <c r="F64" s="146">
        <v>13.3</v>
      </c>
      <c r="G64" s="143">
        <f t="shared" si="1"/>
        <v>11.57</v>
      </c>
      <c r="H64" s="143"/>
      <c r="I64" s="98">
        <v>43423</v>
      </c>
      <c r="J64" s="4" t="s">
        <v>1208</v>
      </c>
      <c r="V64" s="338"/>
    </row>
    <row r="65" spans="1:22" ht="15" customHeight="1" thickBot="1">
      <c r="B65" s="1"/>
      <c r="C65" s="2"/>
      <c r="G65" s="315">
        <f>SUM(G54:G64)</f>
        <v>844.53</v>
      </c>
      <c r="H65" s="143"/>
      <c r="I65" s="1"/>
      <c r="U65" s="97"/>
      <c r="V65" s="339"/>
    </row>
    <row r="66" spans="1:22" ht="15" customHeight="1" thickTop="1">
      <c r="B66" s="97"/>
      <c r="C66" s="97"/>
      <c r="D66" s="97"/>
      <c r="E66" s="97"/>
      <c r="F66" s="97"/>
      <c r="G66" s="143"/>
      <c r="H66" s="143"/>
      <c r="V66" s="338"/>
    </row>
    <row r="67" spans="1:22" ht="15" customHeight="1">
      <c r="A67" s="1055" t="s">
        <v>1146</v>
      </c>
      <c r="B67" s="1055"/>
      <c r="C67" s="97"/>
      <c r="D67" s="97"/>
      <c r="E67" s="97"/>
      <c r="F67" s="97"/>
      <c r="G67" s="143"/>
      <c r="H67" s="143"/>
      <c r="V67" s="339"/>
    </row>
    <row r="68" spans="1:22" ht="25.5">
      <c r="A68" s="1054" t="s">
        <v>93</v>
      </c>
      <c r="B68" s="1054"/>
      <c r="C68" s="310" t="s">
        <v>570</v>
      </c>
      <c r="D68" s="310" t="s">
        <v>0</v>
      </c>
      <c r="E68" s="310" t="s">
        <v>95</v>
      </c>
      <c r="F68" s="310" t="s">
        <v>1</v>
      </c>
      <c r="G68" s="146" t="s">
        <v>134</v>
      </c>
      <c r="I68" s="303" t="s">
        <v>5</v>
      </c>
      <c r="J68" s="303" t="s">
        <v>1162</v>
      </c>
      <c r="V68" s="338"/>
    </row>
    <row r="69" spans="1:22" ht="12.75">
      <c r="A69" s="358">
        <v>43436</v>
      </c>
      <c r="B69" s="311" t="s">
        <v>1159</v>
      </c>
      <c r="C69" s="312" t="s">
        <v>91</v>
      </c>
      <c r="D69" s="312" t="s">
        <v>2</v>
      </c>
      <c r="E69" s="144">
        <v>12.33</v>
      </c>
      <c r="F69" s="144">
        <v>94.5</v>
      </c>
      <c r="G69" s="57">
        <f>F69-E69</f>
        <v>82.17</v>
      </c>
      <c r="H69" s="57"/>
      <c r="I69" s="98">
        <v>43436</v>
      </c>
      <c r="J69" s="4" t="s">
        <v>1209</v>
      </c>
    </row>
    <row r="70" spans="1:22" ht="12.75">
      <c r="A70" s="358">
        <v>43437</v>
      </c>
      <c r="B70" s="311" t="s">
        <v>1160</v>
      </c>
      <c r="C70" s="312" t="s">
        <v>91</v>
      </c>
      <c r="D70" s="312" t="s">
        <v>2</v>
      </c>
      <c r="E70" s="144">
        <v>26.44</v>
      </c>
      <c r="F70" s="144">
        <v>202.7</v>
      </c>
      <c r="G70" s="57">
        <f t="shared" ref="G70:G78" si="2">F70-E70</f>
        <v>176.26</v>
      </c>
      <c r="H70" s="57"/>
      <c r="I70" s="1" t="s">
        <v>1211</v>
      </c>
      <c r="J70" s="4" t="s">
        <v>1210</v>
      </c>
      <c r="V70" s="291"/>
    </row>
    <row r="71" spans="1:22" ht="12.75">
      <c r="A71" s="358">
        <v>43437</v>
      </c>
      <c r="B71" s="311" t="s">
        <v>1212</v>
      </c>
      <c r="C71" s="312" t="s">
        <v>91</v>
      </c>
      <c r="D71" s="312" t="s">
        <v>2</v>
      </c>
      <c r="E71" s="144">
        <v>5.86</v>
      </c>
      <c r="F71" s="144">
        <v>44.9</v>
      </c>
      <c r="G71" s="57">
        <f t="shared" si="2"/>
        <v>39.04</v>
      </c>
      <c r="H71" s="57"/>
      <c r="I71" s="98">
        <v>43437</v>
      </c>
      <c r="J71" s="4" t="s">
        <v>1213</v>
      </c>
    </row>
    <row r="72" spans="1:22" ht="12.75">
      <c r="A72" s="358">
        <v>43437</v>
      </c>
      <c r="B72" s="311" t="s">
        <v>1215</v>
      </c>
      <c r="C72" s="312" t="s">
        <v>91</v>
      </c>
      <c r="D72" s="312" t="s">
        <v>2</v>
      </c>
      <c r="E72" s="144">
        <v>3.39</v>
      </c>
      <c r="F72" s="144">
        <v>26</v>
      </c>
      <c r="G72" s="57">
        <f t="shared" si="2"/>
        <v>22.61</v>
      </c>
      <c r="H72" s="57"/>
      <c r="I72" s="98">
        <v>43437</v>
      </c>
      <c r="J72" s="4" t="s">
        <v>1214</v>
      </c>
    </row>
    <row r="73" spans="1:22" ht="12.75">
      <c r="A73" s="358">
        <v>43438</v>
      </c>
      <c r="B73" s="311" t="s">
        <v>92</v>
      </c>
      <c r="C73" s="312" t="s">
        <v>91</v>
      </c>
      <c r="D73" s="312" t="s">
        <v>2</v>
      </c>
      <c r="E73" s="144">
        <v>11.45</v>
      </c>
      <c r="F73" s="144">
        <v>87.8</v>
      </c>
      <c r="G73" s="57">
        <f t="shared" si="2"/>
        <v>76.349999999999994</v>
      </c>
      <c r="H73" s="57"/>
      <c r="I73" s="98">
        <v>43438</v>
      </c>
      <c r="J73" s="4" t="s">
        <v>1216</v>
      </c>
    </row>
    <row r="74" spans="1:22" ht="12.75">
      <c r="A74" s="358">
        <v>43439</v>
      </c>
      <c r="B74" s="311" t="s">
        <v>92</v>
      </c>
      <c r="C74" s="312" t="s">
        <v>91</v>
      </c>
      <c r="D74" s="312" t="s">
        <v>2</v>
      </c>
      <c r="E74" s="144">
        <v>11.22</v>
      </c>
      <c r="F74" s="144">
        <v>86</v>
      </c>
      <c r="G74" s="57">
        <f t="shared" si="2"/>
        <v>74.78</v>
      </c>
      <c r="H74" s="57"/>
      <c r="I74" s="98">
        <v>43439</v>
      </c>
      <c r="J74" s="4" t="s">
        <v>1217</v>
      </c>
    </row>
    <row r="75" spans="1:22" ht="12.75">
      <c r="A75" s="358">
        <v>43439</v>
      </c>
      <c r="B75" s="311" t="s">
        <v>1140</v>
      </c>
      <c r="C75" s="312" t="s">
        <v>91</v>
      </c>
      <c r="D75" s="312" t="s">
        <v>2</v>
      </c>
      <c r="E75" s="144">
        <v>1.3</v>
      </c>
      <c r="F75" s="144">
        <v>10</v>
      </c>
      <c r="G75" s="57">
        <f t="shared" si="2"/>
        <v>8.6999999999999993</v>
      </c>
      <c r="H75" s="57"/>
      <c r="I75" s="98">
        <v>43439</v>
      </c>
      <c r="J75" s="4" t="s">
        <v>1218</v>
      </c>
      <c r="U75" s="97"/>
      <c r="V75" s="97"/>
    </row>
    <row r="76" spans="1:22" ht="12.75">
      <c r="A76" s="358">
        <v>43439</v>
      </c>
      <c r="B76" s="311" t="s">
        <v>130</v>
      </c>
      <c r="C76" s="312" t="s">
        <v>91</v>
      </c>
      <c r="D76" s="312" t="s">
        <v>2</v>
      </c>
      <c r="E76" s="144">
        <v>15.13</v>
      </c>
      <c r="F76" s="144">
        <v>116</v>
      </c>
      <c r="G76" s="57">
        <f t="shared" si="2"/>
        <v>100.87</v>
      </c>
      <c r="H76" s="57"/>
      <c r="I76" s="1" t="s">
        <v>1220</v>
      </c>
      <c r="J76" s="4" t="s">
        <v>1219</v>
      </c>
      <c r="U76" s="97"/>
      <c r="V76" s="97"/>
    </row>
    <row r="77" spans="1:22" ht="12.75">
      <c r="A77" s="358">
        <v>43446</v>
      </c>
      <c r="B77" s="311" t="s">
        <v>1161</v>
      </c>
      <c r="C77" s="312" t="s">
        <v>91</v>
      </c>
      <c r="D77" s="312" t="s">
        <v>2</v>
      </c>
      <c r="E77" s="144">
        <v>7.17</v>
      </c>
      <c r="F77" s="144">
        <v>55</v>
      </c>
      <c r="G77" s="57">
        <f t="shared" si="2"/>
        <v>47.83</v>
      </c>
      <c r="H77" s="57"/>
      <c r="I77" s="98">
        <v>43446</v>
      </c>
      <c r="J77" s="4" t="s">
        <v>1221</v>
      </c>
      <c r="U77" s="97"/>
      <c r="V77" s="97"/>
    </row>
    <row r="78" spans="1:22" ht="12.75">
      <c r="A78" s="358">
        <v>43446</v>
      </c>
      <c r="B78" s="311" t="s">
        <v>130</v>
      </c>
      <c r="C78" s="312" t="s">
        <v>91</v>
      </c>
      <c r="D78" s="312" t="s">
        <v>2</v>
      </c>
      <c r="E78" s="144">
        <v>6.26</v>
      </c>
      <c r="F78" s="144">
        <v>48</v>
      </c>
      <c r="G78" s="57">
        <f t="shared" si="2"/>
        <v>41.74</v>
      </c>
      <c r="H78" s="57"/>
      <c r="I78" s="98">
        <v>43446</v>
      </c>
      <c r="J78" s="4" t="s">
        <v>1222</v>
      </c>
    </row>
    <row r="79" spans="1:22" ht="15" customHeight="1" thickBot="1">
      <c r="G79" s="314">
        <f>SUM(G69:G78)</f>
        <v>670.35</v>
      </c>
    </row>
    <row r="80" spans="1:22" ht="15" customHeight="1" thickTop="1"/>
    <row r="82" spans="5:7" ht="15" customHeight="1">
      <c r="F82" s="146" t="s">
        <v>653</v>
      </c>
      <c r="G82" s="146">
        <f>G13+G23+G38+G50+G65+G79</f>
        <v>5183.2000000000007</v>
      </c>
    </row>
    <row r="83" spans="5:7" ht="15" customHeight="1">
      <c r="E83" s="1056" t="s">
        <v>1164</v>
      </c>
      <c r="F83" s="1056"/>
      <c r="G83" s="317">
        <f>-G4-G5-G6-G7-G8-G9-G10-G11</f>
        <v>-392.18000000000006</v>
      </c>
    </row>
    <row r="84" spans="5:7" ht="15" customHeight="1">
      <c r="F84" s="146" t="s">
        <v>655</v>
      </c>
      <c r="G84" s="316">
        <f>-G12-G27-G28-G43-G34</f>
        <v>-1042.49</v>
      </c>
    </row>
    <row r="85" spans="5:7" ht="15" customHeight="1">
      <c r="F85" s="146" t="s">
        <v>163</v>
      </c>
      <c r="G85" s="318">
        <f>-G22</f>
        <v>-52</v>
      </c>
    </row>
    <row r="86" spans="5:7" ht="15" customHeight="1">
      <c r="F86" s="146" t="s">
        <v>661</v>
      </c>
    </row>
    <row r="87" spans="5:7" ht="15" customHeight="1">
      <c r="F87" s="143"/>
      <c r="G87" s="146">
        <f>SUM(G82:G86)</f>
        <v>3696.5300000000007</v>
      </c>
    </row>
    <row r="88" spans="5:7" ht="15" customHeight="1">
      <c r="F88" s="143"/>
    </row>
    <row r="89" spans="5:7" ht="15" customHeight="1">
      <c r="F89" s="143" t="s">
        <v>654</v>
      </c>
      <c r="G89" s="146">
        <v>3696.53</v>
      </c>
    </row>
    <row r="90" spans="5:7" ht="15" customHeight="1">
      <c r="F90" s="143"/>
    </row>
    <row r="91" spans="5:7" ht="15" customHeight="1">
      <c r="F91" s="143"/>
      <c r="G91" s="146">
        <f>G87-G89</f>
        <v>0</v>
      </c>
    </row>
  </sheetData>
  <sortState ref="J75:J88">
    <sortCondition ref="J75:J88"/>
  </sortState>
  <mergeCells count="12">
    <mergeCell ref="A26:B26"/>
    <mergeCell ref="A2:B2"/>
    <mergeCell ref="A3:B3"/>
    <mergeCell ref="A15:B15"/>
    <mergeCell ref="A16:B16"/>
    <mergeCell ref="A25:B25"/>
    <mergeCell ref="A53:B53"/>
    <mergeCell ref="A68:B68"/>
    <mergeCell ref="A67:B67"/>
    <mergeCell ref="E83:F83"/>
    <mergeCell ref="A40:B40"/>
    <mergeCell ref="A41:B4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&amp;A&amp;RPage &amp;P</oddFooter>
  </headerFooter>
  <rowBreaks count="1" manualBreakCount="1">
    <brk id="51" max="16383" man="1"/>
  </rowBreaks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V97"/>
  <sheetViews>
    <sheetView showGridLines="0" topLeftCell="A61" zoomScaleNormal="100" workbookViewId="0">
      <selection activeCell="G80" sqref="G80"/>
    </sheetView>
  </sheetViews>
  <sheetFormatPr defaultRowHeight="15" customHeight="1"/>
  <cols>
    <col min="1" max="1" width="24.28515625" style="95" customWidth="1"/>
    <col min="2" max="2" width="24.140625" style="4" customWidth="1"/>
    <col min="3" max="3" width="9.140625" style="97"/>
    <col min="4" max="4" width="9.140625" style="143"/>
    <col min="5" max="5" width="9.28515625" style="143" bestFit="1" customWidth="1"/>
    <col min="6" max="6" width="9.85546875" style="143" bestFit="1" customWidth="1"/>
    <col min="7" max="7" width="11.28515625" style="143" bestFit="1" customWidth="1"/>
    <col min="8" max="8" width="3.85546875" style="304" customWidth="1"/>
    <col min="9" max="9" width="14.7109375" style="289" bestFit="1" customWidth="1"/>
    <col min="10" max="10" width="9.140625" style="131"/>
    <col min="11" max="11" width="9.140625" style="143"/>
    <col min="12" max="12" width="9.140625" style="53"/>
    <col min="13" max="13" width="9.140625" style="49"/>
    <col min="14" max="14" width="9.140625" style="101"/>
    <col min="15" max="16" width="9.140625" style="49"/>
    <col min="17" max="16384" width="9.140625" style="4"/>
  </cols>
  <sheetData>
    <row r="2" spans="1:20" ht="15" customHeight="1">
      <c r="A2" s="247" t="s">
        <v>90</v>
      </c>
      <c r="C2" s="4"/>
      <c r="D2" s="4"/>
      <c r="E2" s="4"/>
      <c r="F2" s="4"/>
      <c r="G2" s="4"/>
      <c r="H2" s="298"/>
      <c r="I2" s="95"/>
    </row>
    <row r="3" spans="1:20" ht="15" customHeight="1">
      <c r="A3" s="1055" t="s">
        <v>568</v>
      </c>
      <c r="B3" s="1055"/>
      <c r="C3" s="4"/>
      <c r="D3" s="4"/>
      <c r="E3" s="4"/>
      <c r="F3" s="4"/>
      <c r="G3" s="4"/>
      <c r="H3" s="298"/>
      <c r="I3" s="95"/>
    </row>
    <row r="4" spans="1:20" ht="25.5">
      <c r="A4" s="1054" t="s">
        <v>569</v>
      </c>
      <c r="B4" s="1054"/>
      <c r="C4" s="310" t="s">
        <v>570</v>
      </c>
      <c r="D4" s="310" t="s">
        <v>0</v>
      </c>
      <c r="E4" s="310" t="s">
        <v>95</v>
      </c>
      <c r="F4" s="310" t="s">
        <v>1</v>
      </c>
      <c r="G4" s="310" t="s">
        <v>134</v>
      </c>
      <c r="H4" s="309"/>
    </row>
    <row r="5" spans="1:20" ht="15" customHeight="1">
      <c r="A5" s="248">
        <v>43287</v>
      </c>
      <c r="B5" s="311" t="s">
        <v>130</v>
      </c>
      <c r="C5" s="241" t="s">
        <v>91</v>
      </c>
      <c r="D5" s="312" t="s">
        <v>2</v>
      </c>
      <c r="E5" s="144">
        <v>4.43</v>
      </c>
      <c r="F5" s="144">
        <v>34</v>
      </c>
      <c r="G5" s="144">
        <f>F5-E5</f>
        <v>29.57</v>
      </c>
      <c r="H5" s="307"/>
      <c r="I5" s="95">
        <v>43287</v>
      </c>
      <c r="J5" s="131" t="s">
        <v>579</v>
      </c>
    </row>
    <row r="6" spans="1:20" ht="15" customHeight="1">
      <c r="A6" s="248">
        <v>43292</v>
      </c>
      <c r="B6" s="311" t="s">
        <v>571</v>
      </c>
      <c r="C6" s="241" t="s">
        <v>91</v>
      </c>
      <c r="D6" s="312" t="s">
        <v>2</v>
      </c>
      <c r="E6" s="144">
        <v>12.44</v>
      </c>
      <c r="F6" s="144">
        <v>95.4</v>
      </c>
      <c r="G6" s="144">
        <f t="shared" ref="G6:G37" si="0">F6-E6</f>
        <v>82.960000000000008</v>
      </c>
      <c r="H6" s="307"/>
      <c r="I6" s="95">
        <v>43287</v>
      </c>
      <c r="J6" s="131" t="s">
        <v>580</v>
      </c>
    </row>
    <row r="7" spans="1:20" ht="15" customHeight="1">
      <c r="A7" s="248">
        <v>43293</v>
      </c>
      <c r="B7" s="311" t="s">
        <v>125</v>
      </c>
      <c r="C7" s="241" t="s">
        <v>91</v>
      </c>
      <c r="D7" s="312" t="s">
        <v>2</v>
      </c>
      <c r="E7" s="144">
        <v>0</v>
      </c>
      <c r="F7" s="144">
        <v>64.599999999999994</v>
      </c>
      <c r="G7" s="144">
        <f t="shared" si="0"/>
        <v>64.599999999999994</v>
      </c>
      <c r="H7" s="307"/>
      <c r="I7" s="95">
        <v>43293</v>
      </c>
      <c r="J7" s="131" t="s">
        <v>581</v>
      </c>
    </row>
    <row r="8" spans="1:20" ht="15" customHeight="1">
      <c r="A8" s="248">
        <v>43294</v>
      </c>
      <c r="B8" s="311" t="s">
        <v>572</v>
      </c>
      <c r="C8" s="241" t="s">
        <v>91</v>
      </c>
      <c r="D8" s="312" t="s">
        <v>2</v>
      </c>
      <c r="E8" s="144">
        <v>20.41</v>
      </c>
      <c r="F8" s="144">
        <v>156.5</v>
      </c>
      <c r="G8" s="144">
        <f t="shared" si="0"/>
        <v>136.09</v>
      </c>
      <c r="H8" s="307"/>
      <c r="I8" s="95" t="s">
        <v>583</v>
      </c>
      <c r="J8" s="131" t="s">
        <v>582</v>
      </c>
    </row>
    <row r="9" spans="1:20" ht="15" customHeight="1">
      <c r="A9" s="248">
        <v>43294</v>
      </c>
      <c r="B9" s="311" t="s">
        <v>572</v>
      </c>
      <c r="C9" s="241" t="s">
        <v>91</v>
      </c>
      <c r="D9" s="312" t="s">
        <v>2</v>
      </c>
      <c r="E9" s="144">
        <v>-0.46</v>
      </c>
      <c r="F9" s="144">
        <v>-3.5</v>
      </c>
      <c r="G9" s="144">
        <f t="shared" si="0"/>
        <v>-3.04</v>
      </c>
      <c r="H9" s="307"/>
      <c r="I9" s="95" t="s">
        <v>583</v>
      </c>
      <c r="J9" s="131" t="s">
        <v>584</v>
      </c>
    </row>
    <row r="10" spans="1:20" ht="15" customHeight="1">
      <c r="A10" s="248">
        <v>43294</v>
      </c>
      <c r="B10" s="311" t="s">
        <v>573</v>
      </c>
      <c r="C10" s="241" t="s">
        <v>91</v>
      </c>
      <c r="D10" s="312" t="s">
        <v>2</v>
      </c>
      <c r="E10" s="144">
        <v>3.94</v>
      </c>
      <c r="F10" s="144">
        <v>30.2</v>
      </c>
      <c r="G10" s="144">
        <f t="shared" si="0"/>
        <v>26.259999999999998</v>
      </c>
      <c r="H10" s="307"/>
      <c r="I10" s="95">
        <v>43294</v>
      </c>
      <c r="J10" s="131" t="s">
        <v>585</v>
      </c>
    </row>
    <row r="11" spans="1:20" ht="15" customHeight="1">
      <c r="A11" s="248">
        <v>43296</v>
      </c>
      <c r="B11" s="311" t="s">
        <v>574</v>
      </c>
      <c r="C11" s="241" t="s">
        <v>91</v>
      </c>
      <c r="D11" s="312" t="s">
        <v>2</v>
      </c>
      <c r="E11" s="144">
        <v>6.57</v>
      </c>
      <c r="F11" s="144">
        <v>50.4</v>
      </c>
      <c r="G11" s="144">
        <f t="shared" si="0"/>
        <v>43.83</v>
      </c>
      <c r="H11" s="307"/>
      <c r="I11" s="95">
        <v>43296</v>
      </c>
      <c r="J11" s="131" t="s">
        <v>586</v>
      </c>
    </row>
    <row r="12" spans="1:20" ht="15" customHeight="1">
      <c r="A12" s="248">
        <v>43297</v>
      </c>
      <c r="B12" s="311" t="s">
        <v>575</v>
      </c>
      <c r="C12" s="312" t="s">
        <v>91</v>
      </c>
      <c r="D12" s="312" t="s">
        <v>576</v>
      </c>
      <c r="E12" s="144">
        <v>0</v>
      </c>
      <c r="F12" s="144">
        <v>766.22</v>
      </c>
      <c r="G12" s="245">
        <f t="shared" si="0"/>
        <v>766.22</v>
      </c>
      <c r="H12" s="307"/>
      <c r="I12" s="95" t="s">
        <v>587</v>
      </c>
      <c r="J12" s="131" t="s">
        <v>588</v>
      </c>
    </row>
    <row r="13" spans="1:20" ht="15" customHeight="1">
      <c r="A13" s="248">
        <v>43298</v>
      </c>
      <c r="B13" s="311" t="s">
        <v>577</v>
      </c>
      <c r="C13" s="241" t="s">
        <v>91</v>
      </c>
      <c r="D13" s="312" t="s">
        <v>2</v>
      </c>
      <c r="E13" s="144">
        <v>6.31</v>
      </c>
      <c r="F13" s="144">
        <v>48.4</v>
      </c>
      <c r="G13" s="144">
        <f t="shared" si="0"/>
        <v>42.089999999999996</v>
      </c>
      <c r="H13" s="307"/>
      <c r="I13" s="95">
        <v>43298</v>
      </c>
      <c r="J13" s="131" t="s">
        <v>589</v>
      </c>
    </row>
    <row r="14" spans="1:20" ht="15" customHeight="1">
      <c r="A14" s="248">
        <v>43298</v>
      </c>
      <c r="B14" s="311" t="s">
        <v>578</v>
      </c>
      <c r="C14" s="241" t="s">
        <v>91</v>
      </c>
      <c r="D14" s="312" t="s">
        <v>2</v>
      </c>
      <c r="E14" s="144">
        <v>58.32</v>
      </c>
      <c r="F14" s="144">
        <v>447.1</v>
      </c>
      <c r="G14" s="144">
        <f t="shared" si="0"/>
        <v>388.78000000000003</v>
      </c>
      <c r="H14" s="307"/>
      <c r="I14" s="95" t="s">
        <v>590</v>
      </c>
      <c r="J14" s="131" t="s">
        <v>1136</v>
      </c>
      <c r="T14" s="4" t="s">
        <v>4</v>
      </c>
    </row>
    <row r="15" spans="1:20" ht="15" customHeight="1">
      <c r="A15" s="248">
        <v>43298</v>
      </c>
      <c r="B15" s="311" t="s">
        <v>130</v>
      </c>
      <c r="C15" s="241" t="s">
        <v>91</v>
      </c>
      <c r="D15" s="312" t="s">
        <v>2</v>
      </c>
      <c r="E15" s="144">
        <v>12.52</v>
      </c>
      <c r="F15" s="144">
        <v>96</v>
      </c>
      <c r="G15" s="144">
        <f t="shared" si="0"/>
        <v>83.48</v>
      </c>
      <c r="H15" s="307"/>
      <c r="I15" s="95" t="s">
        <v>590</v>
      </c>
      <c r="J15" s="131" t="s">
        <v>591</v>
      </c>
      <c r="T15" s="4" t="s">
        <v>4</v>
      </c>
    </row>
    <row r="16" spans="1:20" ht="15" customHeight="1" thickBot="1">
      <c r="A16" s="248"/>
      <c r="B16" s="311"/>
      <c r="C16" s="312"/>
      <c r="D16" s="312"/>
      <c r="E16" s="144"/>
      <c r="F16" s="144"/>
      <c r="G16" s="299">
        <f>SUM(G5:G15)</f>
        <v>1660.84</v>
      </c>
      <c r="H16" s="307"/>
      <c r="I16" s="95"/>
    </row>
    <row r="17" spans="1:22" ht="15" customHeight="1" thickTop="1">
      <c r="C17" s="4"/>
      <c r="D17" s="4"/>
      <c r="E17" s="57"/>
      <c r="F17" s="57"/>
      <c r="G17" s="144" t="s">
        <v>4</v>
      </c>
      <c r="H17" s="307"/>
      <c r="I17" s="95"/>
      <c r="T17" s="268"/>
      <c r="U17" s="268"/>
      <c r="V17" s="268"/>
    </row>
    <row r="18" spans="1:22" ht="15" customHeight="1">
      <c r="A18" s="1055" t="s">
        <v>592</v>
      </c>
      <c r="B18" s="1055"/>
      <c r="C18" s="4"/>
      <c r="D18" s="4"/>
      <c r="E18" s="4"/>
      <c r="F18" s="4"/>
      <c r="G18" s="144" t="s">
        <v>4</v>
      </c>
      <c r="H18" s="307"/>
      <c r="I18" s="95"/>
      <c r="U18" s="268"/>
      <c r="V18" s="268"/>
    </row>
    <row r="19" spans="1:22" ht="25.5">
      <c r="A19" s="1054" t="s">
        <v>569</v>
      </c>
      <c r="B19" s="1054"/>
      <c r="C19" s="310" t="s">
        <v>570</v>
      </c>
      <c r="D19" s="310" t="s">
        <v>0</v>
      </c>
      <c r="E19" s="310" t="s">
        <v>95</v>
      </c>
      <c r="F19" s="310" t="s">
        <v>1</v>
      </c>
      <c r="G19" s="144" t="s">
        <v>134</v>
      </c>
      <c r="H19" s="307"/>
      <c r="I19" s="303" t="s">
        <v>5</v>
      </c>
      <c r="J19" s="303" t="s">
        <v>1162</v>
      </c>
      <c r="T19" s="268"/>
      <c r="U19" s="268"/>
      <c r="V19" s="268"/>
    </row>
    <row r="20" spans="1:22" ht="15" customHeight="1">
      <c r="A20" s="248">
        <v>43326</v>
      </c>
      <c r="B20" s="311" t="s">
        <v>92</v>
      </c>
      <c r="C20" s="312" t="s">
        <v>91</v>
      </c>
      <c r="D20" s="312" t="s">
        <v>2</v>
      </c>
      <c r="E20" s="144">
        <v>11.87</v>
      </c>
      <c r="F20" s="144">
        <v>91</v>
      </c>
      <c r="G20" s="245">
        <f t="shared" si="0"/>
        <v>79.13</v>
      </c>
      <c r="H20" s="307"/>
      <c r="I20" s="95">
        <v>43326</v>
      </c>
      <c r="J20" s="131" t="s">
        <v>595</v>
      </c>
    </row>
    <row r="21" spans="1:22" ht="15" customHeight="1">
      <c r="A21" s="248">
        <v>43327</v>
      </c>
      <c r="B21" s="311" t="s">
        <v>92</v>
      </c>
      <c r="C21" s="241" t="s">
        <v>91</v>
      </c>
      <c r="D21" s="312" t="s">
        <v>2</v>
      </c>
      <c r="E21" s="144">
        <v>3.64</v>
      </c>
      <c r="F21" s="144">
        <v>27.9</v>
      </c>
      <c r="G21" s="144">
        <f t="shared" si="0"/>
        <v>24.259999999999998</v>
      </c>
      <c r="H21" s="307"/>
      <c r="I21" s="95">
        <v>43327</v>
      </c>
      <c r="J21" s="131" t="s">
        <v>594</v>
      </c>
    </row>
    <row r="22" spans="1:22" ht="15" customHeight="1">
      <c r="A22" s="248">
        <v>43327</v>
      </c>
      <c r="B22" s="311" t="s">
        <v>92</v>
      </c>
      <c r="C22" s="241" t="s">
        <v>91</v>
      </c>
      <c r="D22" s="312" t="s">
        <v>2</v>
      </c>
      <c r="E22" s="144">
        <v>1.89</v>
      </c>
      <c r="F22" s="144">
        <v>14.5</v>
      </c>
      <c r="G22" s="144">
        <f t="shared" si="0"/>
        <v>12.61</v>
      </c>
      <c r="H22" s="307"/>
      <c r="I22" s="95">
        <v>43327</v>
      </c>
      <c r="J22" s="131" t="s">
        <v>593</v>
      </c>
    </row>
    <row r="23" spans="1:22" ht="15" customHeight="1">
      <c r="A23" s="248">
        <v>43327</v>
      </c>
      <c r="B23" s="311" t="s">
        <v>92</v>
      </c>
      <c r="C23" s="241" t="s">
        <v>91</v>
      </c>
      <c r="D23" s="312" t="s">
        <v>2</v>
      </c>
      <c r="E23" s="144">
        <v>11.11</v>
      </c>
      <c r="F23" s="144">
        <v>85.2</v>
      </c>
      <c r="G23" s="144">
        <f t="shared" si="0"/>
        <v>74.09</v>
      </c>
      <c r="H23" s="307"/>
      <c r="I23" s="95">
        <v>43327</v>
      </c>
      <c r="J23" s="131" t="s">
        <v>596</v>
      </c>
    </row>
    <row r="24" spans="1:22" ht="15" customHeight="1">
      <c r="A24" s="248">
        <v>43327</v>
      </c>
      <c r="B24" s="311" t="s">
        <v>130</v>
      </c>
      <c r="C24" s="242" t="s">
        <v>91</v>
      </c>
      <c r="D24" s="312" t="s">
        <v>2</v>
      </c>
      <c r="E24" s="144">
        <v>8.8699999999999992</v>
      </c>
      <c r="F24" s="144">
        <v>68</v>
      </c>
      <c r="G24" s="144">
        <f t="shared" si="0"/>
        <v>59.13</v>
      </c>
      <c r="H24" s="307"/>
      <c r="I24" s="95" t="s">
        <v>598</v>
      </c>
      <c r="J24" s="131" t="s">
        <v>597</v>
      </c>
    </row>
    <row r="25" spans="1:22" ht="15" customHeight="1">
      <c r="C25" s="4"/>
      <c r="D25" s="4"/>
      <c r="E25" s="4"/>
      <c r="F25" s="4"/>
      <c r="G25" s="144">
        <f>SUM(G20:G24)</f>
        <v>249.21999999999997</v>
      </c>
      <c r="H25" s="307"/>
      <c r="I25" s="95"/>
    </row>
    <row r="26" spans="1:22" ht="15" customHeight="1">
      <c r="C26" s="4"/>
      <c r="D26" s="4"/>
      <c r="E26" s="4"/>
      <c r="F26" s="4"/>
      <c r="G26" s="144"/>
      <c r="H26" s="307"/>
      <c r="I26" s="95"/>
    </row>
    <row r="27" spans="1:22" ht="15" customHeight="1">
      <c r="A27" s="1055" t="s">
        <v>599</v>
      </c>
      <c r="B27" s="1055"/>
      <c r="C27" s="4"/>
      <c r="D27" s="4"/>
      <c r="E27" s="4"/>
      <c r="F27" s="4"/>
      <c r="G27" s="144" t="s">
        <v>4</v>
      </c>
      <c r="H27" s="307"/>
    </row>
    <row r="28" spans="1:22" ht="25.5">
      <c r="A28" s="1054" t="s">
        <v>569</v>
      </c>
      <c r="B28" s="1054"/>
      <c r="C28" s="310" t="s">
        <v>570</v>
      </c>
      <c r="D28" s="310" t="s">
        <v>0</v>
      </c>
      <c r="E28" s="310" t="s">
        <v>95</v>
      </c>
      <c r="F28" s="310" t="s">
        <v>1</v>
      </c>
      <c r="G28" s="240" t="s">
        <v>134</v>
      </c>
      <c r="H28" s="305"/>
      <c r="I28" s="303" t="s">
        <v>5</v>
      </c>
      <c r="J28" s="303" t="s">
        <v>1162</v>
      </c>
      <c r="O28" s="49">
        <f>766.22+79.13-568.68</f>
        <v>276.67000000000007</v>
      </c>
    </row>
    <row r="29" spans="1:22" ht="15" customHeight="1">
      <c r="A29" s="248">
        <v>43339</v>
      </c>
      <c r="B29" s="311" t="s">
        <v>575</v>
      </c>
      <c r="C29" s="312" t="s">
        <v>91</v>
      </c>
      <c r="D29" s="312" t="s">
        <v>600</v>
      </c>
      <c r="E29" s="312" t="s">
        <v>601</v>
      </c>
      <c r="F29" s="312">
        <v>-568.67999999999995</v>
      </c>
      <c r="G29" s="245">
        <f t="shared" si="0"/>
        <v>-568.67999999999995</v>
      </c>
      <c r="H29" s="307"/>
      <c r="I29" s="95" t="s">
        <v>587</v>
      </c>
      <c r="J29" s="244" t="s">
        <v>656</v>
      </c>
    </row>
    <row r="30" spans="1:22" ht="15" customHeight="1" thickBot="1">
      <c r="G30" s="299">
        <f>SUM(G29)</f>
        <v>-568.67999999999995</v>
      </c>
      <c r="H30" s="307"/>
    </row>
    <row r="31" spans="1:22" ht="15" customHeight="1" thickTop="1">
      <c r="A31" s="1055" t="s">
        <v>602</v>
      </c>
      <c r="B31" s="1055"/>
      <c r="C31" s="4"/>
      <c r="D31" s="4"/>
      <c r="E31" s="4"/>
      <c r="F31" s="4"/>
      <c r="G31" s="144">
        <f t="shared" si="0"/>
        <v>0</v>
      </c>
      <c r="H31" s="307"/>
    </row>
    <row r="32" spans="1:22" ht="25.5">
      <c r="A32" s="1054" t="s">
        <v>569</v>
      </c>
      <c r="B32" s="1054"/>
      <c r="C32" s="310" t="s">
        <v>570</v>
      </c>
      <c r="D32" s="310" t="s">
        <v>0</v>
      </c>
      <c r="E32" s="310" t="s">
        <v>95</v>
      </c>
      <c r="F32" s="310" t="s">
        <v>1</v>
      </c>
      <c r="G32" s="240" t="s">
        <v>134</v>
      </c>
      <c r="H32" s="305"/>
    </row>
    <row r="33" spans="1:10" ht="15" customHeight="1">
      <c r="A33" s="248">
        <v>43382</v>
      </c>
      <c r="B33" s="311" t="s">
        <v>603</v>
      </c>
      <c r="C33" s="312" t="s">
        <v>91</v>
      </c>
      <c r="D33" s="312" t="s">
        <v>2</v>
      </c>
      <c r="E33" s="144">
        <v>6.91</v>
      </c>
      <c r="F33" s="144">
        <v>53</v>
      </c>
      <c r="G33" s="144">
        <f t="shared" si="0"/>
        <v>46.09</v>
      </c>
      <c r="H33" s="307"/>
      <c r="I33" s="289">
        <v>43382</v>
      </c>
      <c r="J33" s="131" t="s">
        <v>657</v>
      </c>
    </row>
    <row r="34" spans="1:10" ht="15" customHeight="1">
      <c r="A34" s="248">
        <v>43382</v>
      </c>
      <c r="B34" s="311" t="s">
        <v>604</v>
      </c>
      <c r="C34" s="312" t="s">
        <v>91</v>
      </c>
      <c r="D34" s="312" t="s">
        <v>2</v>
      </c>
      <c r="E34" s="144">
        <v>5.45</v>
      </c>
      <c r="F34" s="144">
        <v>41.8</v>
      </c>
      <c r="G34" s="144">
        <f t="shared" si="0"/>
        <v>36.349999999999994</v>
      </c>
      <c r="H34" s="307"/>
      <c r="I34" s="289">
        <v>43382</v>
      </c>
      <c r="J34" s="131" t="s">
        <v>658</v>
      </c>
    </row>
    <row r="35" spans="1:10" ht="15" customHeight="1">
      <c r="A35" s="248">
        <v>43383</v>
      </c>
      <c r="B35" s="311" t="s">
        <v>605</v>
      </c>
      <c r="C35" s="312" t="s">
        <v>91</v>
      </c>
      <c r="D35" s="312" t="s">
        <v>2</v>
      </c>
      <c r="E35" s="144">
        <v>38.61</v>
      </c>
      <c r="F35" s="144">
        <v>296</v>
      </c>
      <c r="G35" s="144">
        <f t="shared" si="0"/>
        <v>257.39</v>
      </c>
      <c r="H35" s="307"/>
      <c r="I35" s="289" t="s">
        <v>606</v>
      </c>
      <c r="J35" s="131" t="s">
        <v>659</v>
      </c>
    </row>
    <row r="36" spans="1:10" ht="15" customHeight="1">
      <c r="A36" s="248">
        <v>43383</v>
      </c>
      <c r="B36" s="311" t="s">
        <v>604</v>
      </c>
      <c r="C36" s="312" t="s">
        <v>91</v>
      </c>
      <c r="D36" s="312" t="s">
        <v>2</v>
      </c>
      <c r="E36" s="144">
        <v>2.1800000000000002</v>
      </c>
      <c r="F36" s="144">
        <v>16.7</v>
      </c>
      <c r="G36" s="144">
        <f t="shared" si="0"/>
        <v>14.52</v>
      </c>
      <c r="H36" s="307"/>
      <c r="I36" s="289">
        <v>43383</v>
      </c>
      <c r="J36" s="131" t="s">
        <v>658</v>
      </c>
    </row>
    <row r="37" spans="1:10" ht="15" customHeight="1">
      <c r="A37" s="248">
        <v>43383</v>
      </c>
      <c r="B37" s="311" t="s">
        <v>130</v>
      </c>
      <c r="C37" s="312" t="s">
        <v>91</v>
      </c>
      <c r="D37" s="312" t="s">
        <v>2</v>
      </c>
      <c r="E37" s="144">
        <v>12.52</v>
      </c>
      <c r="F37" s="144">
        <v>96</v>
      </c>
      <c r="G37" s="144">
        <f t="shared" si="0"/>
        <v>83.48</v>
      </c>
      <c r="H37" s="307"/>
      <c r="I37" s="289" t="s">
        <v>607</v>
      </c>
      <c r="J37" s="131" t="s">
        <v>660</v>
      </c>
    </row>
    <row r="38" spans="1:10" ht="15" customHeight="1" thickBot="1">
      <c r="A38" s="248"/>
      <c r="B38" s="311"/>
      <c r="C38" s="312"/>
      <c r="D38" s="312"/>
      <c r="E38" s="312"/>
      <c r="F38" s="312"/>
      <c r="G38" s="299">
        <f>SUM(G33:G37)</f>
        <v>437.83</v>
      </c>
      <c r="H38" s="307"/>
    </row>
    <row r="39" spans="1:10" ht="15" customHeight="1" thickTop="1">
      <c r="A39" s="248"/>
      <c r="B39" s="311"/>
      <c r="C39" s="312"/>
      <c r="D39" s="312"/>
      <c r="E39" s="312"/>
      <c r="F39" s="312"/>
      <c r="G39" s="144"/>
      <c r="H39" s="307"/>
    </row>
    <row r="40" spans="1:10" ht="15" customHeight="1">
      <c r="A40" s="97" t="s">
        <v>1137</v>
      </c>
      <c r="B40" s="97"/>
      <c r="D40" s="97"/>
      <c r="E40" s="97"/>
      <c r="F40" s="97"/>
      <c r="G40" s="97"/>
      <c r="H40" s="302"/>
    </row>
    <row r="41" spans="1:10" ht="25.5">
      <c r="A41" s="295" t="s">
        <v>569</v>
      </c>
      <c r="B41" s="295"/>
      <c r="C41" s="310" t="s">
        <v>570</v>
      </c>
      <c r="D41" s="310" t="s">
        <v>0</v>
      </c>
      <c r="E41" s="310" t="s">
        <v>95</v>
      </c>
      <c r="F41" s="310" t="s">
        <v>1</v>
      </c>
      <c r="G41" s="240" t="s">
        <v>134</v>
      </c>
      <c r="H41" s="305"/>
      <c r="I41" s="303" t="s">
        <v>5</v>
      </c>
      <c r="J41" s="303" t="s">
        <v>1162</v>
      </c>
    </row>
    <row r="42" spans="1:10" ht="15" customHeight="1">
      <c r="A42" s="98">
        <v>43414</v>
      </c>
      <c r="B42" s="1" t="s">
        <v>130</v>
      </c>
      <c r="C42" s="2" t="s">
        <v>91</v>
      </c>
      <c r="D42" s="2" t="s">
        <v>2</v>
      </c>
      <c r="E42" s="146">
        <v>8.8699999999999992</v>
      </c>
      <c r="F42" s="146">
        <v>68</v>
      </c>
      <c r="G42" s="57">
        <f>F42-E42</f>
        <v>59.13</v>
      </c>
      <c r="H42" s="300"/>
      <c r="I42" s="289">
        <v>43414</v>
      </c>
      <c r="J42" s="325" t="s">
        <v>1173</v>
      </c>
    </row>
    <row r="43" spans="1:10" ht="15" customHeight="1">
      <c r="A43" s="98">
        <v>43416</v>
      </c>
      <c r="B43" s="1" t="s">
        <v>92</v>
      </c>
      <c r="C43" s="2" t="s">
        <v>91</v>
      </c>
      <c r="D43" s="2" t="s">
        <v>2</v>
      </c>
      <c r="E43" s="146">
        <v>11.92</v>
      </c>
      <c r="F43" s="146">
        <v>91.4</v>
      </c>
      <c r="G43" s="57">
        <f t="shared" ref="G43:G52" si="1">F43-E43</f>
        <v>79.48</v>
      </c>
      <c r="H43" s="300"/>
      <c r="I43" s="289">
        <v>43416</v>
      </c>
      <c r="J43" s="325" t="s">
        <v>1174</v>
      </c>
    </row>
    <row r="44" spans="1:10" ht="15" customHeight="1">
      <c r="A44" s="98">
        <v>43416</v>
      </c>
      <c r="B44" s="1" t="s">
        <v>1138</v>
      </c>
      <c r="C44" s="2" t="s">
        <v>91</v>
      </c>
      <c r="D44" s="2" t="s">
        <v>2</v>
      </c>
      <c r="E44" s="146">
        <v>5.74</v>
      </c>
      <c r="F44" s="146">
        <v>44</v>
      </c>
      <c r="G44" s="57">
        <f t="shared" si="1"/>
        <v>38.26</v>
      </c>
      <c r="H44" s="300"/>
      <c r="I44" s="289">
        <v>43416</v>
      </c>
      <c r="J44" s="325" t="s">
        <v>1175</v>
      </c>
    </row>
    <row r="45" spans="1:10" ht="15" customHeight="1">
      <c r="A45" s="98">
        <v>43416</v>
      </c>
      <c r="B45" s="1" t="s">
        <v>1139</v>
      </c>
      <c r="C45" s="2" t="s">
        <v>91</v>
      </c>
      <c r="D45" s="2" t="s">
        <v>2</v>
      </c>
      <c r="E45" s="146">
        <v>4.8499999999999996</v>
      </c>
      <c r="F45" s="146">
        <v>37.200000000000003</v>
      </c>
      <c r="G45" s="57">
        <f t="shared" si="1"/>
        <v>32.35</v>
      </c>
      <c r="H45" s="300"/>
      <c r="I45" s="289">
        <v>43416</v>
      </c>
      <c r="J45" s="325" t="s">
        <v>1176</v>
      </c>
    </row>
    <row r="46" spans="1:10" ht="15" customHeight="1">
      <c r="A46" s="98">
        <v>43417</v>
      </c>
      <c r="B46" s="1" t="s">
        <v>1140</v>
      </c>
      <c r="C46" s="2" t="s">
        <v>91</v>
      </c>
      <c r="D46" s="2" t="s">
        <v>2</v>
      </c>
      <c r="E46" s="146">
        <v>4.04</v>
      </c>
      <c r="F46" s="146">
        <v>31</v>
      </c>
      <c r="G46" s="57">
        <f t="shared" si="1"/>
        <v>26.96</v>
      </c>
      <c r="H46" s="300"/>
      <c r="I46" s="289">
        <v>43417</v>
      </c>
      <c r="J46" s="326" t="s">
        <v>1177</v>
      </c>
    </row>
    <row r="47" spans="1:10" ht="15" customHeight="1">
      <c r="A47" s="98">
        <v>43417</v>
      </c>
      <c r="B47" s="1" t="s">
        <v>1141</v>
      </c>
      <c r="C47" s="2" t="s">
        <v>91</v>
      </c>
      <c r="D47" s="2" t="s">
        <v>2</v>
      </c>
      <c r="E47" s="146">
        <v>13.89</v>
      </c>
      <c r="F47" s="146">
        <v>106.5</v>
      </c>
      <c r="G47" s="57">
        <f t="shared" si="1"/>
        <v>92.61</v>
      </c>
      <c r="H47" s="300"/>
      <c r="I47" s="289">
        <v>43417</v>
      </c>
      <c r="J47" s="326" t="s">
        <v>1178</v>
      </c>
    </row>
    <row r="48" spans="1:10" ht="15" customHeight="1">
      <c r="A48" s="98">
        <v>43418</v>
      </c>
      <c r="B48" s="1" t="s">
        <v>1142</v>
      </c>
      <c r="C48" s="2" t="s">
        <v>91</v>
      </c>
      <c r="D48" s="2" t="s">
        <v>2</v>
      </c>
      <c r="E48" s="146">
        <v>7.43</v>
      </c>
      <c r="F48" s="146">
        <v>57</v>
      </c>
      <c r="G48" s="57">
        <f t="shared" si="1"/>
        <v>49.57</v>
      </c>
      <c r="H48" s="300"/>
      <c r="I48" s="289">
        <v>43418</v>
      </c>
      <c r="J48" s="326" t="s">
        <v>1179</v>
      </c>
    </row>
    <row r="49" spans="1:14" ht="15" customHeight="1">
      <c r="A49" s="98">
        <v>43418</v>
      </c>
      <c r="B49" s="1" t="s">
        <v>130</v>
      </c>
      <c r="C49" s="2" t="s">
        <v>91</v>
      </c>
      <c r="D49" s="2" t="s">
        <v>2</v>
      </c>
      <c r="E49" s="146">
        <v>13.3</v>
      </c>
      <c r="F49" s="146">
        <v>102</v>
      </c>
      <c r="G49" s="57">
        <f t="shared" si="1"/>
        <v>88.7</v>
      </c>
      <c r="H49" s="300"/>
      <c r="I49" s="289" t="s">
        <v>1181</v>
      </c>
      <c r="J49" s="326" t="s">
        <v>1180</v>
      </c>
    </row>
    <row r="50" spans="1:14" ht="15" customHeight="1">
      <c r="A50" s="98">
        <v>43423</v>
      </c>
      <c r="B50" s="1" t="s">
        <v>1143</v>
      </c>
      <c r="C50" s="2" t="s">
        <v>91</v>
      </c>
      <c r="D50" s="2" t="s">
        <v>2</v>
      </c>
      <c r="E50" s="146">
        <v>0</v>
      </c>
      <c r="F50" s="146">
        <v>62</v>
      </c>
      <c r="G50" s="57">
        <f t="shared" si="1"/>
        <v>62</v>
      </c>
      <c r="H50" s="300"/>
      <c r="I50" s="289">
        <v>43423</v>
      </c>
      <c r="J50" s="326" t="s">
        <v>1182</v>
      </c>
    </row>
    <row r="51" spans="1:14" ht="15" customHeight="1">
      <c r="A51" s="98">
        <v>43423</v>
      </c>
      <c r="B51" s="1" t="s">
        <v>1144</v>
      </c>
      <c r="C51" s="2" t="s">
        <v>91</v>
      </c>
      <c r="D51" s="2" t="s">
        <v>2</v>
      </c>
      <c r="E51" s="146">
        <v>0.99</v>
      </c>
      <c r="F51" s="146">
        <v>7.6</v>
      </c>
      <c r="G51" s="57">
        <f t="shared" si="1"/>
        <v>6.6099999999999994</v>
      </c>
      <c r="H51" s="300"/>
      <c r="I51" s="289">
        <v>43423</v>
      </c>
      <c r="J51" s="326" t="s">
        <v>1183</v>
      </c>
    </row>
    <row r="52" spans="1:14" ht="15" customHeight="1">
      <c r="A52" s="98">
        <v>43424</v>
      </c>
      <c r="B52" s="1" t="s">
        <v>1145</v>
      </c>
      <c r="C52" s="2" t="s">
        <v>91</v>
      </c>
      <c r="D52" s="2" t="s">
        <v>2</v>
      </c>
      <c r="E52" s="146">
        <v>1.57</v>
      </c>
      <c r="F52" s="146">
        <v>12</v>
      </c>
      <c r="G52" s="57">
        <f t="shared" si="1"/>
        <v>10.43</v>
      </c>
      <c r="H52" s="300"/>
      <c r="I52" s="289">
        <v>43424</v>
      </c>
      <c r="J52" s="326" t="s">
        <v>1184</v>
      </c>
    </row>
    <row r="53" spans="1:14" ht="15" customHeight="1" thickBot="1">
      <c r="A53" s="98"/>
      <c r="B53" s="1"/>
      <c r="C53" s="2"/>
      <c r="D53" s="2"/>
      <c r="E53" s="2"/>
      <c r="F53" s="2"/>
      <c r="G53" s="296">
        <f>SUM(G42:G52)</f>
        <v>546.09999999999991</v>
      </c>
      <c r="H53" s="300"/>
      <c r="J53" s="326"/>
    </row>
    <row r="54" spans="1:14" ht="15" customHeight="1" thickTop="1">
      <c r="A54" s="98"/>
      <c r="B54" s="1"/>
      <c r="C54" s="2"/>
      <c r="D54" s="2"/>
      <c r="E54" s="2"/>
      <c r="F54" s="2"/>
      <c r="G54" s="57"/>
      <c r="H54" s="300"/>
    </row>
    <row r="55" spans="1:14" ht="15" customHeight="1">
      <c r="A55" s="97" t="s">
        <v>1146</v>
      </c>
      <c r="B55" s="97"/>
      <c r="D55" s="97"/>
      <c r="E55" s="97"/>
      <c r="F55" s="97"/>
      <c r="G55" s="57"/>
      <c r="H55" s="300"/>
    </row>
    <row r="56" spans="1:14" ht="25.5">
      <c r="A56" s="295" t="s">
        <v>569</v>
      </c>
      <c r="B56" s="295"/>
      <c r="C56" s="310" t="s">
        <v>570</v>
      </c>
      <c r="D56" s="310" t="s">
        <v>0</v>
      </c>
      <c r="E56" s="310" t="s">
        <v>95</v>
      </c>
      <c r="F56" s="310" t="s">
        <v>1</v>
      </c>
      <c r="G56" s="240" t="s">
        <v>134</v>
      </c>
      <c r="H56" s="305"/>
      <c r="I56" s="303" t="s">
        <v>5</v>
      </c>
      <c r="J56" s="303" t="s">
        <v>1162</v>
      </c>
    </row>
    <row r="57" spans="1:14" ht="15" customHeight="1">
      <c r="A57" s="98">
        <v>43424</v>
      </c>
      <c r="B57" s="1" t="s">
        <v>130</v>
      </c>
      <c r="C57" s="2" t="s">
        <v>91</v>
      </c>
      <c r="D57" s="2" t="s">
        <v>2</v>
      </c>
      <c r="E57" s="146">
        <v>10.96</v>
      </c>
      <c r="F57" s="146">
        <v>84</v>
      </c>
      <c r="G57" s="57">
        <f>F57-E57</f>
        <v>73.039999999999992</v>
      </c>
      <c r="H57" s="300"/>
      <c r="I57" s="289" t="s">
        <v>1186</v>
      </c>
      <c r="J57" s="131" t="s">
        <v>1185</v>
      </c>
    </row>
    <row r="58" spans="1:14" ht="15" customHeight="1">
      <c r="A58" s="98">
        <v>43432</v>
      </c>
      <c r="B58" s="1" t="s">
        <v>1147</v>
      </c>
      <c r="C58" s="2" t="s">
        <v>91</v>
      </c>
      <c r="D58" s="2" t="s">
        <v>2</v>
      </c>
      <c r="E58" s="146">
        <v>0</v>
      </c>
      <c r="F58" s="146">
        <v>52.2</v>
      </c>
      <c r="G58" s="57">
        <f t="shared" ref="G58:G64" si="2">F58-E58</f>
        <v>52.2</v>
      </c>
      <c r="H58" s="300"/>
      <c r="I58" s="289">
        <v>43432</v>
      </c>
      <c r="J58" s="131" t="s">
        <v>1187</v>
      </c>
    </row>
    <row r="59" spans="1:14" ht="15" customHeight="1">
      <c r="A59" s="98">
        <v>43432</v>
      </c>
      <c r="B59" s="1" t="s">
        <v>1148</v>
      </c>
      <c r="C59" s="2" t="s">
        <v>91</v>
      </c>
      <c r="D59" s="2" t="s">
        <v>2</v>
      </c>
      <c r="E59" s="146">
        <v>20.260000000000002</v>
      </c>
      <c r="F59" s="146">
        <v>155.30000000000001</v>
      </c>
      <c r="G59" s="57">
        <f t="shared" si="2"/>
        <v>135.04000000000002</v>
      </c>
      <c r="H59" s="300"/>
      <c r="I59" s="289" t="s">
        <v>1191</v>
      </c>
      <c r="J59" s="131" t="s">
        <v>1190</v>
      </c>
    </row>
    <row r="60" spans="1:14" ht="15" customHeight="1">
      <c r="A60" s="98">
        <v>43433</v>
      </c>
      <c r="B60" s="1" t="s">
        <v>577</v>
      </c>
      <c r="C60" s="2" t="s">
        <v>91</v>
      </c>
      <c r="D60" s="2" t="s">
        <v>2</v>
      </c>
      <c r="E60" s="146">
        <v>4.21</v>
      </c>
      <c r="F60" s="146">
        <v>32.299999999999997</v>
      </c>
      <c r="G60" s="57">
        <f t="shared" si="2"/>
        <v>28.089999999999996</v>
      </c>
      <c r="H60" s="300"/>
      <c r="I60" s="289">
        <v>43433</v>
      </c>
      <c r="J60" s="131" t="s">
        <v>1188</v>
      </c>
    </row>
    <row r="61" spans="1:14" ht="15" customHeight="1">
      <c r="A61" s="98">
        <v>43433</v>
      </c>
      <c r="B61" s="1" t="s">
        <v>142</v>
      </c>
      <c r="C61" s="2" t="s">
        <v>91</v>
      </c>
      <c r="D61" s="2" t="s">
        <v>2</v>
      </c>
      <c r="E61" s="146">
        <v>4.4000000000000004</v>
      </c>
      <c r="F61" s="146">
        <v>33.700000000000003</v>
      </c>
      <c r="G61" s="57">
        <f t="shared" si="2"/>
        <v>29.300000000000004</v>
      </c>
      <c r="H61" s="300"/>
      <c r="I61" s="289">
        <v>43433</v>
      </c>
      <c r="J61" s="131" t="s">
        <v>1189</v>
      </c>
    </row>
    <row r="62" spans="1:14" ht="15" customHeight="1">
      <c r="A62" s="98">
        <v>43438</v>
      </c>
      <c r="B62" s="1" t="s">
        <v>1149</v>
      </c>
      <c r="C62" s="2" t="s">
        <v>91</v>
      </c>
      <c r="D62" s="2" t="s">
        <v>2</v>
      </c>
      <c r="E62" s="146">
        <v>9.59</v>
      </c>
      <c r="F62" s="146">
        <v>73.5</v>
      </c>
      <c r="G62" s="57">
        <f t="shared" si="2"/>
        <v>63.91</v>
      </c>
      <c r="H62" s="300"/>
      <c r="I62" s="289">
        <v>43438</v>
      </c>
      <c r="J62" s="131" t="s">
        <v>1192</v>
      </c>
    </row>
    <row r="63" spans="1:14" ht="15" customHeight="1">
      <c r="A63" s="98">
        <v>43438</v>
      </c>
      <c r="B63" s="1" t="s">
        <v>130</v>
      </c>
      <c r="C63" s="2" t="s">
        <v>91</v>
      </c>
      <c r="D63" s="2" t="s">
        <v>2</v>
      </c>
      <c r="E63" s="146">
        <v>10.96</v>
      </c>
      <c r="F63" s="146">
        <v>84</v>
      </c>
      <c r="G63" s="57">
        <f t="shared" si="2"/>
        <v>73.039999999999992</v>
      </c>
      <c r="H63" s="300"/>
      <c r="I63" s="289" t="s">
        <v>1194</v>
      </c>
      <c r="J63" s="131" t="s">
        <v>1193</v>
      </c>
    </row>
    <row r="64" spans="1:14" ht="15" customHeight="1">
      <c r="A64" s="98">
        <v>43444</v>
      </c>
      <c r="B64" s="1" t="s">
        <v>1150</v>
      </c>
      <c r="C64" s="2" t="s">
        <v>91</v>
      </c>
      <c r="D64" s="2" t="s">
        <v>2</v>
      </c>
      <c r="E64" s="146">
        <v>38.979999999999997</v>
      </c>
      <c r="F64" s="146">
        <v>298.86</v>
      </c>
      <c r="G64" s="57">
        <f t="shared" si="2"/>
        <v>259.88</v>
      </c>
      <c r="H64" s="300"/>
      <c r="I64" s="289">
        <v>43444</v>
      </c>
      <c r="J64" s="244" t="s">
        <v>1196</v>
      </c>
      <c r="N64" s="101" t="s">
        <v>1195</v>
      </c>
    </row>
    <row r="65" spans="1:16" ht="15" customHeight="1" thickBot="1">
      <c r="A65" s="97"/>
      <c r="B65" s="97"/>
      <c r="D65" s="97"/>
      <c r="E65" s="97"/>
      <c r="F65" s="97"/>
      <c r="G65" s="296">
        <f>SUM(G57:G64)</f>
        <v>714.5</v>
      </c>
      <c r="H65" s="300"/>
    </row>
    <row r="66" spans="1:16" ht="15" customHeight="1" thickTop="1">
      <c r="A66" s="98"/>
      <c r="B66" s="1"/>
      <c r="C66" s="2"/>
      <c r="D66" s="2"/>
      <c r="E66" s="2"/>
      <c r="F66" s="2"/>
      <c r="G66" s="57"/>
      <c r="H66" s="300"/>
    </row>
    <row r="67" spans="1:16" ht="15" customHeight="1">
      <c r="A67" s="97" t="s">
        <v>1151</v>
      </c>
      <c r="B67" s="97"/>
      <c r="D67" s="97"/>
      <c r="E67" s="97"/>
      <c r="F67" s="97"/>
      <c r="G67" s="97"/>
      <c r="H67" s="302"/>
    </row>
    <row r="68" spans="1:16" s="320" customFormat="1" ht="25.5">
      <c r="A68" s="310" t="s">
        <v>569</v>
      </c>
      <c r="B68" s="310"/>
      <c r="C68" s="310" t="s">
        <v>570</v>
      </c>
      <c r="D68" s="310" t="s">
        <v>0</v>
      </c>
      <c r="E68" s="310" t="s">
        <v>95</v>
      </c>
      <c r="F68" s="310" t="s">
        <v>1</v>
      </c>
      <c r="G68" s="240" t="s">
        <v>134</v>
      </c>
      <c r="H68" s="305"/>
      <c r="I68" s="301"/>
      <c r="J68" s="293"/>
      <c r="K68" s="286"/>
      <c r="L68" s="92"/>
      <c r="M68" s="55"/>
      <c r="N68" s="288"/>
      <c r="O68" s="55"/>
      <c r="P68" s="55"/>
    </row>
    <row r="69" spans="1:16" ht="15" customHeight="1">
      <c r="A69" s="98">
        <v>43454</v>
      </c>
      <c r="B69" s="1" t="s">
        <v>1152</v>
      </c>
      <c r="C69" s="2" t="s">
        <v>2</v>
      </c>
      <c r="D69" s="2" t="s">
        <v>2</v>
      </c>
      <c r="E69" s="2">
        <v>354.07</v>
      </c>
      <c r="F69" s="287">
        <v>2714.5</v>
      </c>
      <c r="G69" s="291">
        <f>F69-E69</f>
        <v>2360.4299999999998</v>
      </c>
      <c r="H69" s="297"/>
      <c r="I69" s="289" t="s">
        <v>1153</v>
      </c>
      <c r="L69" s="97" t="s">
        <v>1154</v>
      </c>
    </row>
    <row r="70" spans="1:16" ht="15" customHeight="1">
      <c r="A70" s="97"/>
      <c r="B70" s="97"/>
      <c r="D70" s="97"/>
      <c r="E70" s="97"/>
      <c r="F70" s="97"/>
      <c r="G70" s="287" t="s">
        <v>4</v>
      </c>
      <c r="H70" s="308"/>
    </row>
    <row r="71" spans="1:16" ht="15" customHeight="1" thickBot="1">
      <c r="A71" s="98"/>
      <c r="B71" s="1"/>
      <c r="C71" s="2"/>
      <c r="D71" s="2"/>
      <c r="E71" s="2"/>
      <c r="F71" s="2"/>
      <c r="G71" s="313">
        <f>G69</f>
        <v>2360.4299999999998</v>
      </c>
      <c r="H71" s="308"/>
    </row>
    <row r="72" spans="1:16" ht="15" customHeight="1" thickTop="1">
      <c r="A72" s="98"/>
      <c r="B72" s="1"/>
      <c r="C72" s="2"/>
      <c r="D72" s="2"/>
      <c r="E72" s="2"/>
      <c r="F72" s="2"/>
      <c r="G72" s="4"/>
      <c r="H72" s="298"/>
    </row>
    <row r="73" spans="1:16" ht="15" customHeight="1">
      <c r="A73" s="98"/>
      <c r="B73" s="1"/>
      <c r="C73" s="2"/>
      <c r="D73" s="2"/>
      <c r="E73" s="2"/>
      <c r="F73" s="2"/>
      <c r="G73" s="2"/>
      <c r="H73" s="306"/>
    </row>
    <row r="74" spans="1:16" ht="15" customHeight="1">
      <c r="A74" s="98"/>
      <c r="B74" s="1"/>
      <c r="C74" s="2"/>
      <c r="D74" s="2"/>
      <c r="E74" s="2"/>
      <c r="F74" s="2"/>
      <c r="G74" s="2"/>
      <c r="H74" s="306"/>
    </row>
    <row r="75" spans="1:16" ht="15" customHeight="1">
      <c r="F75" s="143" t="s">
        <v>653</v>
      </c>
      <c r="G75" s="143">
        <f>G16+G25+G30+G38+G53+G65</f>
        <v>3039.81</v>
      </c>
    </row>
    <row r="76" spans="1:16" ht="15" customHeight="1">
      <c r="F76" s="243" t="s">
        <v>655</v>
      </c>
      <c r="G76" s="246">
        <f>-G12-G20-G29</f>
        <v>-276.67000000000007</v>
      </c>
    </row>
    <row r="77" spans="1:16" ht="15" customHeight="1">
      <c r="F77" s="143" t="s">
        <v>661</v>
      </c>
    </row>
    <row r="78" spans="1:16" ht="15" customHeight="1">
      <c r="G78" s="143">
        <f>SUM(G75:G77)</f>
        <v>2763.14</v>
      </c>
    </row>
    <row r="80" spans="1:16" ht="15" customHeight="1">
      <c r="F80" s="143" t="s">
        <v>654</v>
      </c>
      <c r="G80" s="143">
        <f>2503.26+173.25+86.63</f>
        <v>2763.1400000000003</v>
      </c>
    </row>
    <row r="83" spans="8:16" s="97" customFormat="1" ht="15" customHeight="1">
      <c r="H83" s="302"/>
      <c r="I83" s="1"/>
      <c r="J83" s="131"/>
      <c r="K83" s="143"/>
      <c r="L83" s="53"/>
      <c r="M83" s="99"/>
      <c r="N83" s="292"/>
      <c r="O83" s="99"/>
      <c r="P83" s="99"/>
    </row>
    <row r="84" spans="8:16" s="97" customFormat="1" ht="15" customHeight="1">
      <c r="H84" s="302"/>
      <c r="I84" s="1"/>
      <c r="J84" s="131"/>
      <c r="K84" s="143"/>
      <c r="L84" s="53"/>
      <c r="M84" s="99"/>
      <c r="N84" s="292"/>
      <c r="O84" s="99"/>
      <c r="P84" s="99"/>
    </row>
    <row r="85" spans="8:16" s="97" customFormat="1" ht="15" customHeight="1">
      <c r="H85" s="302"/>
      <c r="I85" s="319"/>
      <c r="J85" s="131"/>
      <c r="K85" s="143"/>
      <c r="L85" s="53"/>
      <c r="M85" s="99"/>
      <c r="N85" s="292"/>
      <c r="O85" s="99"/>
      <c r="P85" s="99"/>
    </row>
    <row r="86" spans="8:16" s="97" customFormat="1" ht="15" customHeight="1">
      <c r="H86" s="302"/>
      <c r="I86" s="1"/>
      <c r="J86" s="131"/>
      <c r="K86" s="143"/>
      <c r="L86" s="53"/>
      <c r="M86" s="99"/>
      <c r="N86" s="292"/>
      <c r="O86" s="99"/>
      <c r="P86" s="99"/>
    </row>
    <row r="87" spans="8:16" s="97" customFormat="1" ht="15" customHeight="1">
      <c r="H87" s="302"/>
      <c r="I87" s="1"/>
      <c r="J87" s="131"/>
      <c r="K87" s="143"/>
      <c r="L87" s="53"/>
      <c r="M87" s="99"/>
      <c r="N87" s="292"/>
      <c r="O87" s="99"/>
      <c r="P87" s="99"/>
    </row>
    <row r="88" spans="8:16" s="97" customFormat="1" ht="15" customHeight="1">
      <c r="H88" s="302"/>
      <c r="I88" s="1"/>
      <c r="J88" s="131"/>
      <c r="K88" s="143"/>
      <c r="L88" s="53"/>
      <c r="M88" s="99"/>
      <c r="N88" s="292"/>
      <c r="O88" s="99"/>
      <c r="P88" s="99"/>
    </row>
    <row r="89" spans="8:16" s="97" customFormat="1" ht="15" customHeight="1">
      <c r="H89" s="302"/>
      <c r="I89" s="1"/>
      <c r="J89" s="131"/>
      <c r="K89" s="143"/>
      <c r="L89" s="53"/>
      <c r="M89" s="99"/>
      <c r="N89" s="292"/>
      <c r="O89" s="99"/>
      <c r="P89" s="99"/>
    </row>
    <row r="90" spans="8:16" s="97" customFormat="1" ht="15" customHeight="1">
      <c r="H90" s="302"/>
      <c r="I90" s="1"/>
      <c r="J90" s="131"/>
      <c r="K90" s="143"/>
      <c r="L90" s="53"/>
      <c r="M90" s="99"/>
      <c r="N90" s="292"/>
      <c r="O90" s="99"/>
      <c r="P90" s="99"/>
    </row>
    <row r="91" spans="8:16" s="97" customFormat="1" ht="15" customHeight="1">
      <c r="H91" s="302"/>
      <c r="I91" s="1"/>
      <c r="J91" s="131"/>
      <c r="K91" s="143"/>
      <c r="L91" s="53"/>
      <c r="M91" s="99"/>
      <c r="N91" s="292"/>
      <c r="O91" s="99"/>
      <c r="P91" s="99"/>
    </row>
    <row r="92" spans="8:16" s="97" customFormat="1" ht="15" customHeight="1">
      <c r="H92" s="302"/>
      <c r="I92" s="1"/>
      <c r="J92" s="131"/>
      <c r="K92" s="143"/>
      <c r="L92" s="53"/>
      <c r="M92" s="99"/>
      <c r="N92" s="292"/>
      <c r="O92" s="99"/>
      <c r="P92" s="99"/>
    </row>
    <row r="93" spans="8:16" s="97" customFormat="1" ht="15" customHeight="1">
      <c r="H93" s="302"/>
      <c r="I93" s="1"/>
      <c r="J93" s="131"/>
      <c r="K93" s="143"/>
      <c r="L93" s="53"/>
      <c r="M93" s="99"/>
      <c r="N93" s="292"/>
      <c r="O93" s="99"/>
      <c r="P93" s="99"/>
    </row>
    <row r="94" spans="8:16" s="97" customFormat="1" ht="15" customHeight="1">
      <c r="H94" s="302"/>
      <c r="I94" s="1"/>
      <c r="J94" s="131"/>
      <c r="K94" s="143"/>
      <c r="L94" s="53"/>
      <c r="M94" s="99"/>
      <c r="N94" s="292"/>
      <c r="O94" s="99"/>
      <c r="P94" s="99"/>
    </row>
    <row r="95" spans="8:16" s="97" customFormat="1" ht="15" customHeight="1">
      <c r="H95" s="302"/>
      <c r="I95" s="1"/>
      <c r="J95" s="131"/>
      <c r="K95" s="143"/>
      <c r="L95" s="53"/>
      <c r="M95" s="99"/>
      <c r="N95" s="292"/>
      <c r="O95" s="99"/>
      <c r="P95" s="99"/>
    </row>
    <row r="96" spans="8:16" s="97" customFormat="1" ht="15" customHeight="1">
      <c r="H96" s="302"/>
      <c r="I96" s="1"/>
      <c r="J96" s="131"/>
      <c r="K96" s="143"/>
      <c r="L96" s="53"/>
      <c r="M96" s="99"/>
      <c r="N96" s="292"/>
      <c r="O96" s="99"/>
      <c r="P96" s="99"/>
    </row>
    <row r="97" spans="1:16" s="97" customFormat="1" ht="15" customHeight="1">
      <c r="A97" s="95"/>
      <c r="D97" s="143"/>
      <c r="E97" s="143"/>
      <c r="F97" s="143"/>
      <c r="G97" s="143"/>
      <c r="H97" s="304"/>
      <c r="I97" s="289"/>
      <c r="J97" s="131"/>
      <c r="K97" s="143"/>
      <c r="L97" s="53"/>
      <c r="M97" s="99"/>
      <c r="N97" s="292"/>
      <c r="O97" s="99"/>
      <c r="P97" s="99"/>
    </row>
  </sheetData>
  <sortState ref="L6:L1048273">
    <sortCondition ref="L6:L1048273"/>
  </sortState>
  <mergeCells count="8">
    <mergeCell ref="A32:B32"/>
    <mergeCell ref="A3:B3"/>
    <mergeCell ref="A4:B4"/>
    <mergeCell ref="A27:B27"/>
    <mergeCell ref="A18:B18"/>
    <mergeCell ref="A19:B19"/>
    <mergeCell ref="A28:B28"/>
    <mergeCell ref="A31:B31"/>
  </mergeCells>
  <pageMargins left="0.74803149606299213" right="0.74803149606299213" top="0.98425196850393704" bottom="0.98425196850393704" header="0.51181102362204722" footer="0.51181102362204722"/>
  <pageSetup paperSize="9" scale="57" orientation="landscape" r:id="rId1"/>
  <headerFooter>
    <oddFooter>&amp;A&amp;RPage &amp;P</oddFooter>
  </headerFooter>
  <drawing r:id="rId2"/>
  <legacyDrawing r:id="rId3"/>
  <controls>
    <mc:AlternateContent xmlns:mc="http://schemas.openxmlformats.org/markup-compatibility/2006">
      <mc:Choice Requires="x14">
        <control shapeId="1069" r:id="rId4" name="Control 45">
          <control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69" r:id="rId4" name="Control 45"/>
      </mc:Fallback>
    </mc:AlternateContent>
    <mc:AlternateContent xmlns:mc="http://schemas.openxmlformats.org/markup-compatibility/2006">
      <mc:Choice Requires="x14">
        <control shapeId="1068" r:id="rId6" name="Control 44">
          <control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68" r:id="rId6" name="Control 44"/>
      </mc:Fallback>
    </mc:AlternateContent>
    <mc:AlternateContent xmlns:mc="http://schemas.openxmlformats.org/markup-compatibility/2006">
      <mc:Choice Requires="x14">
        <control shapeId="1067" r:id="rId8" name="Control 43">
          <controlPr defaultSize="0" r:id="rId9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67" r:id="rId8" name="Control 43"/>
      </mc:Fallback>
    </mc:AlternateContent>
    <mc:AlternateContent xmlns:mc="http://schemas.openxmlformats.org/markup-compatibility/2006">
      <mc:Choice Requires="x14">
        <control shapeId="1066" r:id="rId10" name="Control 42">
          <controlPr defaultSize="0" r:id="rId11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66" r:id="rId10" name="Control 42"/>
      </mc:Fallback>
    </mc:AlternateContent>
    <mc:AlternateContent xmlns:mc="http://schemas.openxmlformats.org/markup-compatibility/2006">
      <mc:Choice Requires="x14">
        <control shapeId="1065" r:id="rId12" name="Control 41">
          <controlPr defaultSize="0" r:id="rId13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65" r:id="rId12" name="Control 41"/>
      </mc:Fallback>
    </mc:AlternateContent>
    <mc:AlternateContent xmlns:mc="http://schemas.openxmlformats.org/markup-compatibility/2006">
      <mc:Choice Requires="x14">
        <control shapeId="1064" r:id="rId14" name="Control 40">
          <controlPr defaultSize="0" r:id="rId1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64" r:id="rId14" name="Control 40"/>
      </mc:Fallback>
    </mc:AlternateContent>
    <mc:AlternateContent xmlns:mc="http://schemas.openxmlformats.org/markup-compatibility/2006">
      <mc:Choice Requires="x14">
        <control shapeId="1063" r:id="rId16" name="Control 39">
          <controlPr defaultSize="0" r:id="rId1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63" r:id="rId16" name="Control 39"/>
      </mc:Fallback>
    </mc:AlternateContent>
    <mc:AlternateContent xmlns:mc="http://schemas.openxmlformats.org/markup-compatibility/2006">
      <mc:Choice Requires="x14">
        <control shapeId="1062" r:id="rId18" name="Control 38">
          <controlPr defaultSize="0" r:id="rId19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62" r:id="rId18" name="Control 38"/>
      </mc:Fallback>
    </mc:AlternateContent>
    <mc:AlternateContent xmlns:mc="http://schemas.openxmlformats.org/markup-compatibility/2006">
      <mc:Choice Requires="x14">
        <control shapeId="1061" r:id="rId20" name="Control 37">
          <controlPr defaultSize="0" r:id="rId21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61" r:id="rId20" name="Control 37"/>
      </mc:Fallback>
    </mc:AlternateContent>
    <mc:AlternateContent xmlns:mc="http://schemas.openxmlformats.org/markup-compatibility/2006">
      <mc:Choice Requires="x14">
        <control shapeId="1060" r:id="rId22" name="Control 36">
          <controlPr defaultSize="0" r:id="rId23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60" r:id="rId22" name="Control 36"/>
      </mc:Fallback>
    </mc:AlternateContent>
    <mc:AlternateContent xmlns:mc="http://schemas.openxmlformats.org/markup-compatibility/2006">
      <mc:Choice Requires="x14">
        <control shapeId="1059" r:id="rId24" name="Control 35">
          <controlPr defaultSize="0" r:id="rId2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59" r:id="rId24" name="Control 35"/>
      </mc:Fallback>
    </mc:AlternateContent>
    <mc:AlternateContent xmlns:mc="http://schemas.openxmlformats.org/markup-compatibility/2006">
      <mc:Choice Requires="x14">
        <control shapeId="1058" r:id="rId26" name="Control 34">
          <controlPr defaultSize="0" r:id="rId2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58" r:id="rId26" name="Control 34"/>
      </mc:Fallback>
    </mc:AlternateContent>
    <mc:AlternateContent xmlns:mc="http://schemas.openxmlformats.org/markup-compatibility/2006">
      <mc:Choice Requires="x14">
        <control shapeId="1057" r:id="rId28" name="Control 33">
          <controlPr defaultSize="0" r:id="rId29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57" r:id="rId28" name="Control 33"/>
      </mc:Fallback>
    </mc:AlternateContent>
    <mc:AlternateContent xmlns:mc="http://schemas.openxmlformats.org/markup-compatibility/2006">
      <mc:Choice Requires="x14">
        <control shapeId="1056" r:id="rId30" name="Control 32">
          <controlPr defaultSize="0" r:id="rId31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56" r:id="rId30" name="Control 32"/>
      </mc:Fallback>
    </mc:AlternateContent>
    <mc:AlternateContent xmlns:mc="http://schemas.openxmlformats.org/markup-compatibility/2006">
      <mc:Choice Requires="x14">
        <control shapeId="1055" r:id="rId32" name="Control 31">
          <control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55" r:id="rId32" name="Control 31"/>
      </mc:Fallback>
    </mc:AlternateContent>
    <mc:AlternateContent xmlns:mc="http://schemas.openxmlformats.org/markup-compatibility/2006">
      <mc:Choice Requires="x14">
        <control shapeId="1054" r:id="rId33" name="Control 30">
          <controlPr defaultSize="0" r:id="rId3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54" r:id="rId33" name="Control 30"/>
      </mc:Fallback>
    </mc:AlternateContent>
    <mc:AlternateContent xmlns:mc="http://schemas.openxmlformats.org/markup-compatibility/2006">
      <mc:Choice Requires="x14">
        <control shapeId="1053" r:id="rId35" name="Control 29">
          <controlPr defaultSize="0" r:id="rId3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53" r:id="rId35" name="Control 29"/>
      </mc:Fallback>
    </mc:AlternateContent>
    <mc:AlternateContent xmlns:mc="http://schemas.openxmlformats.org/markup-compatibility/2006">
      <mc:Choice Requires="x14">
        <control shapeId="1052" r:id="rId37" name="Control 28">
          <control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52" r:id="rId37" name="Control 28"/>
      </mc:Fallback>
    </mc:AlternateContent>
    <mc:AlternateContent xmlns:mc="http://schemas.openxmlformats.org/markup-compatibility/2006">
      <mc:Choice Requires="x14">
        <control shapeId="1051" r:id="rId38" name="Control 27">
          <controlPr defaultSize="0" r:id="rId39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51" r:id="rId38" name="Control 27"/>
      </mc:Fallback>
    </mc:AlternateContent>
    <mc:AlternateContent xmlns:mc="http://schemas.openxmlformats.org/markup-compatibility/2006">
      <mc:Choice Requires="x14">
        <control shapeId="1050" r:id="rId40" name="Control 26">
          <control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50" r:id="rId40" name="Control 26"/>
      </mc:Fallback>
    </mc:AlternateContent>
    <mc:AlternateContent xmlns:mc="http://schemas.openxmlformats.org/markup-compatibility/2006">
      <mc:Choice Requires="x14">
        <control shapeId="1049" r:id="rId41" name="Control 25">
          <controlPr defaultSize="0" r:id="rId42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49" r:id="rId41" name="Control 25"/>
      </mc:Fallback>
    </mc:AlternateContent>
    <mc:AlternateContent xmlns:mc="http://schemas.openxmlformats.org/markup-compatibility/2006">
      <mc:Choice Requires="x14">
        <control shapeId="1048" r:id="rId43" name="Control 24">
          <controlPr defaultSize="0" r:id="rId4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48" r:id="rId43" name="Control 24"/>
      </mc:Fallback>
    </mc:AlternateContent>
    <mc:AlternateContent xmlns:mc="http://schemas.openxmlformats.org/markup-compatibility/2006">
      <mc:Choice Requires="x14">
        <control shapeId="1047" r:id="rId45" name="Control 23">
          <controlPr defaultSize="0" r:id="rId4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47" r:id="rId45" name="Control 23"/>
      </mc:Fallback>
    </mc:AlternateContent>
    <mc:AlternateContent xmlns:mc="http://schemas.openxmlformats.org/markup-compatibility/2006">
      <mc:Choice Requires="x14">
        <control shapeId="1046" r:id="rId47" name="Control 22">
          <controlPr defaultSize="0" r:id="rId48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46" r:id="rId47" name="Control 22"/>
      </mc:Fallback>
    </mc:AlternateContent>
    <mc:AlternateContent xmlns:mc="http://schemas.openxmlformats.org/markup-compatibility/2006">
      <mc:Choice Requires="x14">
        <control shapeId="1045" r:id="rId49" name="Control 21">
          <controlPr defaultSize="0" r:id="rId50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45" r:id="rId49" name="Control 21"/>
      </mc:Fallback>
    </mc:AlternateContent>
    <mc:AlternateContent xmlns:mc="http://schemas.openxmlformats.org/markup-compatibility/2006">
      <mc:Choice Requires="x14">
        <control shapeId="1044" r:id="rId51" name="Control 20">
          <controlPr defaultSize="0" r:id="rId52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44" r:id="rId51" name="Control 20"/>
      </mc:Fallback>
    </mc:AlternateContent>
    <mc:AlternateContent xmlns:mc="http://schemas.openxmlformats.org/markup-compatibility/2006">
      <mc:Choice Requires="x14">
        <control shapeId="1043" r:id="rId53" name="Control 19">
          <control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43" r:id="rId53" name="Control 19"/>
      </mc:Fallback>
    </mc:AlternateContent>
    <mc:AlternateContent xmlns:mc="http://schemas.openxmlformats.org/markup-compatibility/2006">
      <mc:Choice Requires="x14">
        <control shapeId="1042" r:id="rId54" name="Control 18">
          <control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42" r:id="rId54" name="Control 18"/>
      </mc:Fallback>
    </mc:AlternateContent>
    <mc:AlternateContent xmlns:mc="http://schemas.openxmlformats.org/markup-compatibility/2006">
      <mc:Choice Requires="x14">
        <control shapeId="1041" r:id="rId55" name="Control 17">
          <control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41" r:id="rId55" name="Control 17"/>
      </mc:Fallback>
    </mc:AlternateContent>
    <mc:AlternateContent xmlns:mc="http://schemas.openxmlformats.org/markup-compatibility/2006">
      <mc:Choice Requires="x14">
        <control shapeId="1040" r:id="rId56" name="Control 16">
          <control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40" r:id="rId56" name="Control 16"/>
      </mc:Fallback>
    </mc:AlternateContent>
    <mc:AlternateContent xmlns:mc="http://schemas.openxmlformats.org/markup-compatibility/2006">
      <mc:Choice Requires="x14">
        <control shapeId="1039" r:id="rId57" name="Control 15">
          <control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39" r:id="rId57" name="Control 15"/>
      </mc:Fallback>
    </mc:AlternateContent>
    <mc:AlternateContent xmlns:mc="http://schemas.openxmlformats.org/markup-compatibility/2006">
      <mc:Choice Requires="x14">
        <control shapeId="1038" r:id="rId58" name="Control 14">
          <control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38" r:id="rId58" name="Control 14"/>
      </mc:Fallback>
    </mc:AlternateContent>
    <mc:AlternateContent xmlns:mc="http://schemas.openxmlformats.org/markup-compatibility/2006">
      <mc:Choice Requires="x14">
        <control shapeId="1037" r:id="rId59" name="Control 13">
          <controlPr defaultSize="0" r:id="rId60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37" r:id="rId59" name="Control 13"/>
      </mc:Fallback>
    </mc:AlternateContent>
    <mc:AlternateContent xmlns:mc="http://schemas.openxmlformats.org/markup-compatibility/2006">
      <mc:Choice Requires="x14">
        <control shapeId="1036" r:id="rId61" name="Control 12">
          <controlPr defaultSize="0" r:id="rId62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36" r:id="rId61" name="Control 12"/>
      </mc:Fallback>
    </mc:AlternateContent>
    <mc:AlternateContent xmlns:mc="http://schemas.openxmlformats.org/markup-compatibility/2006">
      <mc:Choice Requires="x14">
        <control shapeId="1035" r:id="rId63" name="Control 11">
          <control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35" r:id="rId63" name="Control 11"/>
      </mc:Fallback>
    </mc:AlternateContent>
    <mc:AlternateContent xmlns:mc="http://schemas.openxmlformats.org/markup-compatibility/2006">
      <mc:Choice Requires="x14">
        <control shapeId="1034" r:id="rId64" name="Control 10">
          <controlPr defaultSize="0" r:id="rId6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34" r:id="rId64" name="Control 10"/>
      </mc:Fallback>
    </mc:AlternateContent>
    <mc:AlternateContent xmlns:mc="http://schemas.openxmlformats.org/markup-compatibility/2006">
      <mc:Choice Requires="x14">
        <control shapeId="1033" r:id="rId66" name="Control 9">
          <control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33" r:id="rId66" name="Control 9"/>
      </mc:Fallback>
    </mc:AlternateContent>
    <mc:AlternateContent xmlns:mc="http://schemas.openxmlformats.org/markup-compatibility/2006">
      <mc:Choice Requires="x14">
        <control shapeId="1032" r:id="rId67" name="Control 8">
          <controlPr defaultSize="0" r:id="rId68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32" r:id="rId67" name="Control 8"/>
      </mc:Fallback>
    </mc:AlternateContent>
    <mc:AlternateContent xmlns:mc="http://schemas.openxmlformats.org/markup-compatibility/2006">
      <mc:Choice Requires="x14">
        <control shapeId="1031" r:id="rId69" name="Control 7">
          <controlPr defaultSize="0" r:id="rId70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31" r:id="rId69" name="Control 7"/>
      </mc:Fallback>
    </mc:AlternateContent>
    <mc:AlternateContent xmlns:mc="http://schemas.openxmlformats.org/markup-compatibility/2006">
      <mc:Choice Requires="x14">
        <control shapeId="1030" r:id="rId71" name="Control 6">
          <controlPr defaultSize="0" r:id="rId72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30" r:id="rId71" name="Control 6"/>
      </mc:Fallback>
    </mc:AlternateContent>
    <mc:AlternateContent xmlns:mc="http://schemas.openxmlformats.org/markup-compatibility/2006">
      <mc:Choice Requires="x14">
        <control shapeId="1029" r:id="rId73" name="Control 5">
          <controlPr defaultSize="0" r:id="rId7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29" r:id="rId73" name="Control 5"/>
      </mc:Fallback>
    </mc:AlternateContent>
    <mc:AlternateContent xmlns:mc="http://schemas.openxmlformats.org/markup-compatibility/2006">
      <mc:Choice Requires="x14">
        <control shapeId="1028" r:id="rId75" name="Control 4">
          <controlPr defaultSize="0" r:id="rId7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28" r:id="rId75" name="Control 4"/>
      </mc:Fallback>
    </mc:AlternateContent>
    <mc:AlternateContent xmlns:mc="http://schemas.openxmlformats.org/markup-compatibility/2006">
      <mc:Choice Requires="x14">
        <control shapeId="1027" r:id="rId77" name="Control 3">
          <controlPr defaultSize="0" r:id="rId78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27" r:id="rId77" name="Control 3"/>
      </mc:Fallback>
    </mc:AlternateContent>
    <mc:AlternateContent xmlns:mc="http://schemas.openxmlformats.org/markup-compatibility/2006">
      <mc:Choice Requires="x14">
        <control shapeId="1026" r:id="rId79" name="Control 2">
          <control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26" r:id="rId79" name="Control 2"/>
      </mc:Fallback>
    </mc:AlternateContent>
    <mc:AlternateContent xmlns:mc="http://schemas.openxmlformats.org/markup-compatibility/2006">
      <mc:Choice Requires="x14">
        <control shapeId="1025" r:id="rId80" name="Control 1">
          <controlPr defaultSiz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38100</xdr:rowOff>
              </to>
            </anchor>
          </controlPr>
        </control>
      </mc:Choice>
      <mc:Fallback>
        <control shapeId="1025" r:id="rId80" name="Control 1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ItemAdding</Name>
    <Synchronization>Default</Synchronization>
    <Type>1</Type>
    <SequenceNumber>3</SequenceNumber>
    <Assembly>ILDS.Template.RecordsEventHandler, Version=2010.1.0.0, Culture=neutral, PublicKeyToken=f456434fdd6e6bdd</Assembly>
    <Class>ILDS.Template.RecordsEventHandler.ItemEventReceiver</Class>
    <Data/>
    <Filter/>
  </Receiver>
  <Receiver>
    <Name>ItemUpdating</Name>
    <Synchronization>Default</Synchronization>
    <Type>2</Type>
    <SequenceNumber>3</SequenceNumber>
    <Assembly>ILDS.Template.RecordsEventHandler, Version=2010.1.0.0, Culture=neutral, PublicKeyToken=f456434fdd6e6bdd</Assembly>
    <Class>ILDS.Template.RecordsEventHandler.ItemEventReceiver</Class>
    <Data/>
    <Filter/>
  </Receiver>
  <Receiver>
    <Name>ItemUpdated</Name>
    <Synchronization>Default</Synchronization>
    <Type>10002</Type>
    <SequenceNumber>3</SequenceNumber>
    <Assembly>ILDS.Template.RecordsEventHandler, Version=2010.1.0.0, Culture=neutral, PublicKeyToken=f456434fdd6e6bdd</Assembly>
    <Class>ILDS.Template.RecordsEventHandler.ItemEventReceiver</Class>
    <Data/>
    <Filter/>
  </Receiver>
  <Receiver>
    <Name>ItemAdded</Name>
    <Synchronization>Default</Synchronization>
    <Type>10001</Type>
    <SequenceNumber>3</SequenceNumber>
    <Assembly>ILDS.Template.RecordsEventHandler, Version=2010.1.0.0, Culture=neutral, PublicKeyToken=f456434fdd6e6bdd</Assembly>
    <Class>ILDS.Template.RecordsEventHandler.ItemEventReceiver</Class>
    <Data/>
    <Filter/>
  </Receiver>
  <Receiver>
    <Name>ItemDeleting</Name>
    <Synchronization>Default</Synchronization>
    <Type>3</Type>
    <SequenceNumber>3</SequenceNumber>
    <Assembly>ILDS.Template.RecordsEventHandler, Version=2010.1.0.0, Culture=neutral, PublicKeyToken=f456434fdd6e6bdd</Assembly>
    <Class>ILDS.Template.RecordsEventHandler.ItemEventReceiver</Class>
    <Data/>
    <Filter/>
  </Receiver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ntityPicker xmlns="5347d24e-c70e-41c9-80db-d7a7eaed1e40" xsi:nil="true"/>
    <Function xmlns="e21cbe00-2104-4159-b9b9-bd54555d1bf2">Support Services</Function>
    <Volume xmlns="e21cbe00-2104-4159-b9b9-bd54555d1bf2">NA</Volume>
    <FileNumber xmlns="5347d24e-c70e-41c9-80db-d7a7eaed1e40" xsi:nil="true"/>
    <Project xmlns="e21cbe00-2104-4159-b9b9-bd54555d1bf2">NA</Project>
    <CategoryValue xmlns="e21cbe00-2104-4159-b9b9-bd54555d1bf2">Finance and expenditure committee</CategoryValue>
    <AuditNZClientCode xmlns="5347d24e-c70e-41c9-80db-d7a7eaed1e40" xsi:nil="true"/>
    <Activity xmlns="e21cbe00-2104-4159-b9b9-bd54555d1bf2">Planning and Reporting</Activity>
    <FunctionGroup xmlns="e21cbe00-2104-4159-b9b9-bd54555d1bf2" xsi:nil="true"/>
    <CategoryName xmlns="e21cbe00-2104-4159-b9b9-bd54555d1bf2">NA</CategoryName>
    <Key_x0020_Words xmlns="e21cbe00-2104-4159-b9b9-bd54555d1bf2">AG DAG Disclosure Jul18 - Dec18</Key_x0020_Words>
    <Case xmlns="e21cbe00-2104-4159-b9b9-bd54555d1bf2" xsi:nil="true"/>
    <Subactivity xmlns="e21cbe00-2104-4159-b9b9-bd54555d1bf2">OAG Accountability</Subactivity>
    <EntityName xmlns="5347d24e-c70e-41c9-80db-d7a7eaed1e40" xsi:nil="true"/>
    <RecordID xmlns="ccfb284e-c79c-4991-97e1-e14ccd431941">1013894</RecordID>
    <Narrative xmlns="ccfb284e-c79c-4991-97e1-e14ccd431941" xsi:nil="true"/>
    <_dlc_DocId xmlns="393d6a24-bd4e-43bc-babc-9bbd2e3bf4c2">6FD6AKREX3SX-12-200</_dlc_DocId>
    <_dlc_DocIdUrl xmlns="393d6a24-bd4e-43bc-babc-9bbd2e3bf4c2">
      <Url>http://source.oag.net/site/planandreport/_layouts/15/DocIdRedir.aspx?ID=6FD6AKREX3SX-12-200</Url>
      <Description>6FD6AKREX3SX-12-200</Description>
    </_dlc_DocIdUrl>
    <PRA_Text_2 xmlns="ccfb284e-c79c-4991-97e1-e14ccd431941" xsi:nil="true"/>
    <PRA_Date_1 xmlns="ccfb284e-c79c-4991-97e1-e14ccd431941" xsi:nil="true"/>
    <AuditBriefSub xmlns="dd9d0828-e7e5-4078-a664-2f30adfbbf93" xsi:nil="true"/>
    <PRA_Type xmlns="ccfb284e-c79c-4991-97e1-e14ccd431941">Doc</PRA_Type>
    <EntityID xmlns="dd9d0828-e7e5-4078-a664-2f30adfbbf93" xsi:nil="true"/>
    <Related_People xmlns="ccfb284e-c79c-4991-97e1-e14ccd431941">
      <UserInfo>
        <DisplayName/>
        <AccountId xsi:nil="true"/>
        <AccountType/>
      </UserInfo>
    </Related_People>
    <TaxCatchAll xmlns="393d6a24-bd4e-43bc-babc-9bbd2e3bf4c2"/>
    <PRA_Text_3 xmlns="ccfb284e-c79c-4991-97e1-e14ccd431941" xsi:nil="true"/>
    <Record_Type xmlns="ccfb284e-c79c-4991-97e1-e14ccd431941">Normal</Record_Type>
    <PRA_Date_Trigger xmlns="ccfb284e-c79c-4991-97e1-e14ccd431941" xsi:nil="true"/>
    <FileNo xmlns="dd9d0828-e7e5-4078-a664-2f30adfbbf93" xsi:nil="true"/>
    <Know-How_Type xmlns="ccfb284e-c79c-4991-97e1-e14ccd431941">NA</Know-How_Type>
    <ImportantDoc xmlns="ccfb284e-c79c-4991-97e1-e14ccd431941">false</ImportantDoc>
    <Read_Only_Status xmlns="ccfb284e-c79c-4991-97e1-e14ccd431941">Open</Read_Only_Status>
    <o01670f006ee4c0b949beffc6d5cf6ee xmlns="393d6a24-bd4e-43bc-babc-9bbd2e3bf4c2">
      <Terms xmlns="http://schemas.microsoft.com/office/infopath/2007/PartnerControls"/>
    </o01670f006ee4c0b949beffc6d5cf6ee>
    <Aggregation_Status xmlns="ccfb284e-c79c-4991-97e1-e14ccd431941">Normal</Aggregation_Status>
    <PRA_Text_1 xmlns="ccfb284e-c79c-4991-97e1-e14ccd431941" xsi:nil="true"/>
    <PRA_Text_4 xmlns="ccfb284e-c79c-4991-97e1-e14ccd431941" xsi:nil="true"/>
    <PRA_Date_3 xmlns="ccfb284e-c79c-4991-97e1-e14ccd431941" xsi:nil="true"/>
    <Original_Document xmlns="ccfb284e-c79c-4991-97e1-e14ccd431941" xsi:nil="true"/>
    <ClientCode xmlns="dd9d0828-e7e5-4078-a664-2f30adfbbf93" xsi:nil="true"/>
    <Authoritative_Version xmlns="ccfb284e-c79c-4991-97e1-e14ccd431941">false</Authoritative_Version>
    <Target_Audience xmlns="ccfb284e-c79c-4991-97e1-e14ccd431941">Internal</Target_Audience>
    <PRA_Text_5 xmlns="ccfb284e-c79c-4991-97e1-e14ccd431941" xsi:nil="true"/>
    <PRA_Date_2 xmlns="ccfb284e-c79c-4991-97e1-e14ccd431941" xsi:nil="true"/>
    <PRA_Date_Disposal xmlns="ccfb284e-c79c-4991-97e1-e14ccd431941" xsi:nil="true"/>
    <AuditBriefCat xmlns="dd9d0828-e7e5-4078-a664-2f30adfbbf93" xsi:nil="true"/>
    <EntName xmlns="dd9d0828-e7e5-4078-a664-2f30adfbbf9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AAAAAAAAAAAAAAAAAAAAAAAAAAAAAA02010082AF1C15695F7F4880AF0526CEA9E26D" ma:contentTypeVersion="21" ma:contentTypeDescription="Excel Document" ma:contentTypeScope="" ma:versionID="f4df0581dacc36193aa52fb6f5950116">
  <xsd:schema xmlns:xsd="http://www.w3.org/2001/XMLSchema" xmlns:xs="http://www.w3.org/2001/XMLSchema" xmlns:p="http://schemas.microsoft.com/office/2006/metadata/properties" xmlns:ns2="ccfb284e-c79c-4991-97e1-e14ccd431941" xmlns:ns3="e21cbe00-2104-4159-b9b9-bd54555d1bf2" xmlns:ns4="dd9d0828-e7e5-4078-a664-2f30adfbbf93" xmlns:ns5="393d6a24-bd4e-43bc-babc-9bbd2e3bf4c2" xmlns:ns6="5347d24e-c70e-41c9-80db-d7a7eaed1e40" targetNamespace="http://schemas.microsoft.com/office/2006/metadata/properties" ma:root="true" ma:fieldsID="cdf0af7915e31ff531371b670c51eaf5" ns2:_="" ns3:_="" ns4:_="" ns5:_="" ns6:_="">
    <xsd:import namespace="ccfb284e-c79c-4991-97e1-e14ccd431941"/>
    <xsd:import namespace="e21cbe00-2104-4159-b9b9-bd54555d1bf2"/>
    <xsd:import namespace="dd9d0828-e7e5-4078-a664-2f30adfbbf93"/>
    <xsd:import namespace="393d6a24-bd4e-43bc-babc-9bbd2e3bf4c2"/>
    <xsd:import namespace="5347d24e-c70e-41c9-80db-d7a7eaed1e40"/>
    <xsd:element name="properties">
      <xsd:complexType>
        <xsd:sequence>
          <xsd:element name="documentManagement">
            <xsd:complexType>
              <xsd:all>
                <xsd:element ref="ns2:PRA_Type" minOccurs="0"/>
                <xsd:element ref="ns2:Aggregation_Status" minOccurs="0"/>
                <xsd:element ref="ns2:RecordID" minOccurs="0"/>
                <xsd:element ref="ns2:Record_Type"/>
                <xsd:element ref="ns2:Read_Only_Status" minOccurs="0"/>
                <xsd:element ref="ns2:Authoritative_Version" minOccurs="0"/>
                <xsd:element ref="ns2:PRA_Text_1" minOccurs="0"/>
                <xsd:element ref="ns2:PRA_Text_2" minOccurs="0"/>
                <xsd:element ref="ns2:PRA_Text_3" minOccurs="0"/>
                <xsd:element ref="ns2:PRA_Text_4" minOccurs="0"/>
                <xsd:element ref="ns2:PRA_Text_5" minOccurs="0"/>
                <xsd:element ref="ns2:PRA_Date_1" minOccurs="0"/>
                <xsd:element ref="ns2:PRA_Date_2" minOccurs="0"/>
                <xsd:element ref="ns2:PRA_Date_3" minOccurs="0"/>
                <xsd:element ref="ns2:PRA_Date_Trigger" minOccurs="0"/>
                <xsd:element ref="ns2:PRA_Date_Disposal" minOccurs="0"/>
                <xsd:element ref="ns3:Key_x0020_Words" minOccurs="0"/>
                <xsd:element ref="ns4:EntityID" minOccurs="0"/>
                <xsd:element ref="ns3:CategoryValue" minOccurs="0"/>
                <xsd:element ref="ns2:Narrative" minOccurs="0"/>
                <xsd:element ref="ns2:Target_Audience"/>
                <xsd:element ref="ns2:Related_People" minOccurs="0"/>
                <xsd:element ref="ns5:_dlc_DocId" minOccurs="0"/>
                <xsd:element ref="ns5:_dlc_DocIdUrl" minOccurs="0"/>
                <xsd:element ref="ns5:_dlc_DocIdPersistId" minOccurs="0"/>
                <xsd:element ref="ns2:Original_Document" minOccurs="0"/>
                <xsd:element ref="ns4:AuditBriefCat" minOccurs="0"/>
                <xsd:element ref="ns4:AuditBriefSub" minOccurs="0"/>
                <xsd:element ref="ns4:EntName" minOccurs="0"/>
                <xsd:element ref="ns4:ClientCode" minOccurs="0"/>
                <xsd:element ref="ns4:FileNo" minOccurs="0"/>
                <xsd:element ref="ns6:AuditNZClientCode" minOccurs="0"/>
                <xsd:element ref="ns3:Subactivity" minOccurs="0"/>
                <xsd:element ref="ns3:Project" minOccurs="0"/>
                <xsd:element ref="ns3:Function" minOccurs="0"/>
                <xsd:element ref="ns3:Volume" minOccurs="0"/>
                <xsd:element ref="ns3:Activity" minOccurs="0"/>
                <xsd:element ref="ns3:FunctionGroup" minOccurs="0"/>
                <xsd:element ref="ns5:TaxCatchAll" minOccurs="0"/>
                <xsd:element ref="ns3:Case" minOccurs="0"/>
                <xsd:element ref="ns3:CategoryName" minOccurs="0"/>
                <xsd:element ref="ns2:Know-How_Type" minOccurs="0"/>
                <xsd:element ref="ns6:EntityPicker" minOccurs="0"/>
                <xsd:element ref="ns6:EntityName" minOccurs="0"/>
                <xsd:element ref="ns6:FileNumber" minOccurs="0"/>
                <xsd:element ref="ns5:o01670f006ee4c0b949beffc6d5cf6ee" minOccurs="0"/>
                <xsd:element ref="ns2:ImportantDo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b284e-c79c-4991-97e1-e14ccd431941" elementFormDefault="qualified">
    <xsd:import namespace="http://schemas.microsoft.com/office/2006/documentManagement/types"/>
    <xsd:import namespace="http://schemas.microsoft.com/office/infopath/2007/PartnerControls"/>
    <xsd:element name="PRA_Type" ma:index="1" nillable="true" ma:displayName="PRA Type" ma:default="Doc" ma:hidden="true" ma:internalName="PRAType">
      <xsd:simpleType>
        <xsd:restriction base="dms:Text"/>
      </xsd:simpleType>
    </xsd:element>
    <xsd:element name="Aggregation_Status" ma:index="2" nillable="true" ma:displayName="Aggregation Status" ma:default="Normal" ma:hidden="true" ma:internalName="AggregationStatus">
      <xsd:simpleType>
        <xsd:restriction base="dms:Choice">
          <xsd:enumeration value="Delete Soon"/>
          <xsd:enumeration value="Transfer Soon"/>
          <xsd:enumeration value="Appraise Soon"/>
          <xsd:enumeration value="Delete"/>
          <xsd:enumeration value="Transfer"/>
          <xsd:enumeration value="Appraise"/>
          <xsd:enumeration value="Hold"/>
          <xsd:enumeration value="Normal"/>
        </xsd:restriction>
      </xsd:simpleType>
    </xsd:element>
    <xsd:element name="RecordID" ma:index="3" nillable="true" ma:displayName="RecordID" ma:hidden="true" ma:internalName="RecordID">
      <xsd:simpleType>
        <xsd:restriction base="dms:Text"/>
      </xsd:simpleType>
    </xsd:element>
    <xsd:element name="Record_Type" ma:index="4" ma:displayName="Business Value" ma:default="Normal" ma:hidden="true" ma:internalName="RecordType">
      <xsd:simpleType>
        <xsd:union memberTypes="dms:Text">
          <xsd:simpleType>
            <xsd:restriction base="dms:Choice">
              <xsd:enumeration value="Housekeeping"/>
              <xsd:enumeration value="Long Term Value"/>
              <xsd:enumeration value="Superseded"/>
              <xsd:enumeration value="Normal"/>
              <xsd:enumeration value="Cancelled"/>
              <xsd:enumeration value="Deleted"/>
            </xsd:restriction>
          </xsd:simpleType>
        </xsd:union>
      </xsd:simpleType>
    </xsd:element>
    <xsd:element name="Read_Only_Status" ma:index="5" nillable="true" ma:displayName="Read Only Status" ma:default="Open" ma:hidden="true" ma:internalName="ReadOnlyStatus">
      <xsd:simpleType>
        <xsd:restriction base="dms:Choice">
          <xsd:enumeration value="Open"/>
          <xsd:enumeration value="Document"/>
          <xsd:enumeration value="Document and Metadata"/>
        </xsd:restriction>
      </xsd:simpleType>
    </xsd:element>
    <xsd:element name="Authoritative_Version" ma:index="6" nillable="true" ma:displayName="Authoritative Version" ma:default="0" ma:hidden="true" ma:internalName="AuthoritativeVersion">
      <xsd:simpleType>
        <xsd:restriction base="dms:Boolean"/>
      </xsd:simpleType>
    </xsd:element>
    <xsd:element name="PRA_Text_1" ma:index="7" nillable="true" ma:displayName="PRA Text 1" ma:hidden="true" ma:internalName="PraText1">
      <xsd:simpleType>
        <xsd:restriction base="dms:Text"/>
      </xsd:simpleType>
    </xsd:element>
    <xsd:element name="PRA_Text_2" ma:index="8" nillable="true" ma:displayName="PRA Text 2" ma:hidden="true" ma:internalName="PraText2">
      <xsd:simpleType>
        <xsd:restriction base="dms:Text"/>
      </xsd:simpleType>
    </xsd:element>
    <xsd:element name="PRA_Text_3" ma:index="9" nillable="true" ma:displayName="PRA Text 3" ma:hidden="true" ma:internalName="PraText3">
      <xsd:simpleType>
        <xsd:restriction base="dms:Text"/>
      </xsd:simpleType>
    </xsd:element>
    <xsd:element name="PRA_Text_4" ma:index="10" nillable="true" ma:displayName="PRA Text 4" ma:hidden="true" ma:internalName="PraText4">
      <xsd:simpleType>
        <xsd:restriction base="dms:Text"/>
      </xsd:simpleType>
    </xsd:element>
    <xsd:element name="PRA_Text_5" ma:index="11" nillable="true" ma:displayName="PRA Text 5" ma:hidden="true" ma:internalName="PraText5">
      <xsd:simpleType>
        <xsd:restriction base="dms:Text"/>
      </xsd:simpleType>
    </xsd:element>
    <xsd:element name="PRA_Date_1" ma:index="12" nillable="true" ma:displayName="PRA Date 1" ma:format="DateTime" ma:hidden="true" ma:internalName="PraDate1">
      <xsd:simpleType>
        <xsd:restriction base="dms:DateTime"/>
      </xsd:simpleType>
    </xsd:element>
    <xsd:element name="PRA_Date_2" ma:index="13" nillable="true" ma:displayName="PRA Date 2" ma:format="DateTime" ma:hidden="true" ma:internalName="PraDate2">
      <xsd:simpleType>
        <xsd:restriction base="dms:DateTime"/>
      </xsd:simpleType>
    </xsd:element>
    <xsd:element name="PRA_Date_3" ma:index="14" nillable="true" ma:displayName="PRA Date 3" ma:format="DateTime" ma:hidden="true" ma:internalName="PraDate3">
      <xsd:simpleType>
        <xsd:restriction base="dms:DateTime"/>
      </xsd:simpleType>
    </xsd:element>
    <xsd:element name="PRA_Date_Trigger" ma:index="15" nillable="true" ma:displayName="PRA Date Trigger" ma:format="DateTime" ma:hidden="true" ma:internalName="PraDateTrigger">
      <xsd:simpleType>
        <xsd:restriction base="dms:DateTime"/>
      </xsd:simpleType>
    </xsd:element>
    <xsd:element name="PRA_Date_Disposal" ma:index="16" nillable="true" ma:displayName="PRA Date Disposal" ma:format="DateTime" ma:hidden="true" ma:internalName="PraDateDisposal">
      <xsd:simpleType>
        <xsd:restriction base="dms:DateTime"/>
      </xsd:simpleType>
    </xsd:element>
    <xsd:element name="Narrative" ma:index="20" nillable="true" ma:displayName="Narrative" ma:internalName="Narrative" ma:readOnly="false">
      <xsd:simpleType>
        <xsd:restriction base="dms:Text">
          <xsd:maxLength value="255"/>
        </xsd:restriction>
      </xsd:simpleType>
    </xsd:element>
    <xsd:element name="Target_Audience" ma:index="23" ma:displayName="Target Audience" ma:default="Internal" ma:format="RadioButtons" ma:hidden="true" ma:internalName="TargetAudience">
      <xsd:simpleType>
        <xsd:union memberTypes="dms:Text">
          <xsd:simpleType>
            <xsd:restriction base="dms:Choice">
              <xsd:enumeration value="Internal"/>
              <xsd:enumeration value="External"/>
            </xsd:restriction>
          </xsd:simpleType>
        </xsd:union>
      </xsd:simpleType>
    </xsd:element>
    <xsd:element name="Related_People" ma:index="24" nillable="true" ma:displayName="Related People" ma:hidden="true" ma:list="UserInfo" ma:internalName="RelatedPeople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riginal_Document" ma:index="32" nillable="true" ma:displayName="Original Document" ma:hidden="true" ma:internalName="OriginalDocument">
      <xsd:simpleType>
        <xsd:restriction base="dms:Text"/>
      </xsd:simpleType>
    </xsd:element>
    <xsd:element name="Know-How_Type" ma:index="49" nillable="true" ma:displayName="Know-How Type" ma:default="NA" ma:format="Dropdown" ma:hidden="true" ma:internalName="KnowHowType" ma:readOnly="false">
      <xsd:simpleType>
        <xsd:union memberTypes="dms:Text">
          <xsd:simpleType>
            <xsd:restriction base="dms:Choice">
              <xsd:enumeration value="NA"/>
              <xsd:enumeration value="FAQ"/>
              <xsd:enumeration value="Tall Poppy"/>
              <xsd:enumeration value="Topic"/>
              <xsd:enumeration value="Who"/>
            </xsd:restriction>
          </xsd:simpleType>
        </xsd:union>
      </xsd:simpleType>
    </xsd:element>
    <xsd:element name="ImportantDoc" ma:index="55" nillable="true" ma:displayName="Important Document" ma:default="0" ma:description="Is this an important Entity document (will be displayed in Entity View Page)" ma:internalName="ImportantDoc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cbe00-2104-4159-b9b9-bd54555d1bf2" elementFormDefault="qualified">
    <xsd:import namespace="http://schemas.microsoft.com/office/2006/documentManagement/types"/>
    <xsd:import namespace="http://schemas.microsoft.com/office/infopath/2007/PartnerControls"/>
    <xsd:element name="Key_x0020_Words" ma:index="17" nillable="true" ma:displayName="Key Words" ma:format="Dropdown" ma:internalName="Key_x0020_Words">
      <xsd:simpleType>
        <xsd:union memberTypes="dms:Text">
          <xsd:simpleType>
            <xsd:restriction base="dms:Choice">
              <xsd:enumeration value="..."/>
            </xsd:restriction>
          </xsd:simpleType>
        </xsd:union>
      </xsd:simpleType>
    </xsd:element>
    <xsd:element name="CategoryValue" ma:index="19" nillable="true" ma:displayName="Category" ma:format="Dropdown" ma:internalName="CategoryValue" ma:readOnly="false">
      <xsd:simpleType>
        <xsd:restriction base="dms:Choice">
          <xsd:enumeration value="Finance and expenditure committee"/>
          <xsd:enumeration value="Offices of Parliament committee"/>
          <xsd:enumeration value="Speaker of the House"/>
        </xsd:restriction>
      </xsd:simpleType>
    </xsd:element>
    <xsd:element name="Subactivity" ma:index="40" nillable="true" ma:displayName="Subactivity" ma:default="OAG Accountability" ma:hidden="true" ma:internalName="Subactivity" ma:readOnly="false">
      <xsd:simpleType>
        <xsd:restriction base="dms:Text">
          <xsd:maxLength value="255"/>
        </xsd:restriction>
      </xsd:simpleType>
    </xsd:element>
    <xsd:element name="Project" ma:index="41" nillable="true" ma:displayName="Project" ma:default="NA" ma:format="RadioButtons" ma:hidden="true" ma:internalName="Project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Function" ma:index="42" nillable="true" ma:displayName="Function" ma:default="Governance and Management" ma:hidden="true" ma:internalName="Function" ma:readOnly="false">
      <xsd:simpleType>
        <xsd:restriction base="dms:Text">
          <xsd:maxLength value="255"/>
        </xsd:restriction>
      </xsd:simpleType>
    </xsd:element>
    <xsd:element name="Volume" ma:index="43" nillable="true" ma:displayName="Volume" ma:default="NA" ma:format="RadioButtons" ma:hidden="true" ma:internalName="Volum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  <xsd:element name="Activity" ma:index="44" nillable="true" ma:displayName="Activity" ma:default="Planning and Reporting" ma:hidden="true" ma:internalName="Activity" ma:readOnly="false">
      <xsd:simpleType>
        <xsd:restriction base="dms:Text">
          <xsd:maxLength value="255"/>
        </xsd:restriction>
      </xsd:simpleType>
    </xsd:element>
    <xsd:element name="FunctionGroup" ma:index="45" nillable="true" ma:displayName="Function Group" ma:hidden="true" ma:internalName="FunctionGroup" ma:readOnly="false">
      <xsd:simpleType>
        <xsd:restriction base="dms:Text">
          <xsd:maxLength value="255"/>
        </xsd:restriction>
      </xsd:simpleType>
    </xsd:element>
    <xsd:element name="Case" ma:index="47" nillable="true" ma:displayName="Case" ma:hidden="true" ma:internalName="Case" ma:readOnly="false">
      <xsd:simpleType>
        <xsd:restriction base="dms:Text">
          <xsd:maxLength value="255"/>
        </xsd:restriction>
      </xsd:simpleType>
    </xsd:element>
    <xsd:element name="CategoryName" ma:index="48" nillable="true" ma:displayName="Category Name" ma:default="NA" ma:format="RadioButtons" ma:hidden="true" ma:internalName="CategoryName" ma:readOnly="false">
      <xsd:simpleType>
        <xsd:union memberTypes="dms:Text">
          <xsd:simpleType>
            <xsd:restriction base="dms:Choice">
              <xsd:enumeration value="N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d0828-e7e5-4078-a664-2f30adfbbf93" elementFormDefault="qualified">
    <xsd:import namespace="http://schemas.microsoft.com/office/2006/documentManagement/types"/>
    <xsd:import namespace="http://schemas.microsoft.com/office/infopath/2007/PartnerControls"/>
    <xsd:element name="EntityID" ma:index="18" nillable="true" ma:displayName="Entity ID" ma:hidden="true" ma:internalName="EntityID">
      <xsd:simpleType>
        <xsd:restriction base="dms:Unknown"/>
      </xsd:simpleType>
    </xsd:element>
    <xsd:element name="AuditBriefCat" ma:index="33" nillable="true" ma:displayName="Audit Brief Category" ma:hidden="true" ma:internalName="AuditBriefCat" ma:readOnly="false">
      <xsd:simpleType>
        <xsd:restriction base="dms:Unknown"/>
      </xsd:simpleType>
    </xsd:element>
    <xsd:element name="AuditBriefSub" ma:index="34" nillable="true" ma:displayName="Audit Brief Sub-Category" ma:hidden="true" ma:internalName="AuditBriefSub" ma:readOnly="false">
      <xsd:simpleType>
        <xsd:restriction base="dms:Unknown"/>
      </xsd:simpleType>
    </xsd:element>
    <xsd:element name="EntName" ma:index="35" nillable="true" ma:displayName="Entity Name" ma:hidden="true" ma:internalName="EntName" ma:readOnly="false">
      <xsd:simpleType>
        <xsd:restriction base="dms:Unknown"/>
      </xsd:simpleType>
    </xsd:element>
    <xsd:element name="ClientCode" ma:index="36" nillable="true" ma:displayName="Audit NZ Client Code" ma:hidden="true" ma:internalName="ClientCode" ma:readOnly="false">
      <xsd:simpleType>
        <xsd:restriction base="dms:Unknown"/>
      </xsd:simpleType>
    </xsd:element>
    <xsd:element name="FileNo" ma:index="37" nillable="true" ma:displayName="OAG File Number" ma:hidden="true" ma:internalName="FileNo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3d6a24-bd4e-43bc-babc-9bbd2e3bf4c2" elementFormDefault="qualified">
    <xsd:import namespace="http://schemas.microsoft.com/office/2006/documentManagement/types"/>
    <xsd:import namespace="http://schemas.microsoft.com/office/infopath/2007/PartnerControls"/>
    <xsd:element name="_dlc_DocId" ma:index="2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46" nillable="true" ma:displayName="Taxonomy Catch All Column" ma:description="" ma:hidden="true" ma:list="{8ea762b1-bf19-48d8-a769-d5d119060229}" ma:internalName="TaxCatchAll" ma:showField="CatchAllData" ma:web="393d6a24-bd4e-43bc-babc-9bbd2e3bf4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01670f006ee4c0b949beffc6d5cf6ee" ma:index="53" nillable="true" ma:taxonomy="true" ma:internalName="o01670f006ee4c0b949beffc6d5cf6ee" ma:taxonomyFieldName="EntitySelector" ma:displayName="Entity Selector" ma:readOnly="false" ma:fieldId="{801670f0-06ee-4c0b-949b-effc6d5cf6ee}" ma:sspId="3d3cbd97-bc02-41f8-9f93-5968a57c46fc" ma:termSetId="63cc5b53-2d61-4ba7-b02f-48accd00af9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7d24e-c70e-41c9-80db-d7a7eaed1e40" elementFormDefault="qualified">
    <xsd:import namespace="http://schemas.microsoft.com/office/2006/documentManagement/types"/>
    <xsd:import namespace="http://schemas.microsoft.com/office/infopath/2007/PartnerControls"/>
    <xsd:element name="AuditNZClientCode" ma:index="39" nillable="true" ma:displayName="AuditNZ Client Codes" ma:hidden="true" ma:internalName="AuditNZClientCode" ma:readOnly="false">
      <xsd:simpleType>
        <xsd:restriction base="dms:Unknown"/>
      </xsd:simpleType>
    </xsd:element>
    <xsd:element name="EntityPicker" ma:index="50" nillable="true" ma:displayName="Multi-Entity Picker" ma:hidden="true" ma:internalName="EntityPicker" ma:readOnly="false">
      <xsd:simpleType>
        <xsd:restriction base="dms:Unknown"/>
      </xsd:simpleType>
    </xsd:element>
    <xsd:element name="EntityName" ma:index="51" nillable="true" ma:displayName="Entity Names" ma:hidden="true" ma:internalName="EntityName" ma:readOnly="false">
      <xsd:simpleType>
        <xsd:restriction base="dms:Unknown"/>
      </xsd:simpleType>
    </xsd:element>
    <xsd:element name="FileNumber" ma:index="52" nillable="true" ma:displayName="File Number" ma:hidden="true" ma:internalName="FileNumb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1" ma:displayName="Content Type"/>
        <xsd:element ref="dc:title" minOccurs="0" maxOccurs="1" ma:index="2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590E56-3E66-447A-BD26-E60179EB6D0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BD35248-A185-48B2-8CBA-ADD0F56B4D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19C19E-511F-4C21-9F14-205AAA5AEBFA}">
  <ds:schemaRefs>
    <ds:schemaRef ds:uri="http://schemas.microsoft.com/office/2006/documentManagement/types"/>
    <ds:schemaRef ds:uri="http://www.w3.org/XML/1998/namespace"/>
    <ds:schemaRef ds:uri="ccfb284e-c79c-4991-97e1-e14ccd431941"/>
    <ds:schemaRef ds:uri="http://purl.org/dc/terms/"/>
    <ds:schemaRef ds:uri="dd9d0828-e7e5-4078-a664-2f30adfbbf93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5347d24e-c70e-41c9-80db-d7a7eaed1e40"/>
    <ds:schemaRef ds:uri="393d6a24-bd4e-43bc-babc-9bbd2e3bf4c2"/>
    <ds:schemaRef ds:uri="e21cbe00-2104-4159-b9b9-bd54555d1bf2"/>
  </ds:schemaRefs>
</ds:datastoreItem>
</file>

<file path=customXml/itemProps4.xml><?xml version="1.0" encoding="utf-8"?>
<ds:datastoreItem xmlns:ds="http://schemas.openxmlformats.org/officeDocument/2006/customXml" ds:itemID="{9748AEEE-830B-43F8-950A-067F120EAB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fb284e-c79c-4991-97e1-e14ccd431941"/>
    <ds:schemaRef ds:uri="e21cbe00-2104-4159-b9b9-bd54555d1bf2"/>
    <ds:schemaRef ds:uri="dd9d0828-e7e5-4078-a664-2f30adfbbf93"/>
    <ds:schemaRef ds:uri="393d6a24-bd4e-43bc-babc-9bbd2e3bf4c2"/>
    <ds:schemaRef ds:uri="5347d24e-c70e-41c9-80db-d7a7eaed1e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 Internet Summary AG</vt:lpstr>
      <vt:lpstr>Internet AG-classification </vt:lpstr>
      <vt:lpstr>Audit and Risk - Gifts</vt:lpstr>
      <vt:lpstr>Audit &amp; Risk</vt:lpstr>
      <vt:lpstr>Cost analysis  Expensed</vt:lpstr>
      <vt:lpstr>Gifts</vt:lpstr>
      <vt:lpstr>Actual Accrual Excluded</vt:lpstr>
      <vt:lpstr>Data 55000-73295 010718-311218</vt:lpstr>
      <vt:lpstr>Costs J Ryan pre 010718</vt:lpstr>
      <vt:lpstr>FP (Visa) DAG</vt:lpstr>
      <vt:lpstr>FP (Visa) AG</vt:lpstr>
      <vt:lpstr>' Internet Summary AG'!Print_Area</vt:lpstr>
      <vt:lpstr>'Actual Accrual Excluded'!Print_Area</vt:lpstr>
      <vt:lpstr>'Audit and Risk - Gifts'!Print_Area</vt:lpstr>
      <vt:lpstr>'Cost analysis  Expensed'!Print_Area</vt:lpstr>
      <vt:lpstr>'Internet AG-classification '!Print_Area</vt:lpstr>
      <vt:lpstr>'Actual Accrual Excluded'!Print_Titles</vt:lpstr>
      <vt:lpstr>'Audit &amp; Risk'!Print_Titles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Fiona Hynd</dc:creator>
  <cp:lastModifiedBy>Yashodha Jayawardhana</cp:lastModifiedBy>
  <cp:lastPrinted>2019-01-28T22:08:52Z</cp:lastPrinted>
  <dcterms:created xsi:type="dcterms:W3CDTF">2015-08-20T03:39:23Z</dcterms:created>
  <dcterms:modified xsi:type="dcterms:W3CDTF">2019-02-07T19:54:05Z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0x010100AAAAAAAAAAAAAAAAAAAAAAAAAAAAAA02010082AF1C15695F7F4880AF0526CEA9E26D</vt:lpwstr>
  </property>
  <property fmtid="{D5CDD505-2E9C-101B-9397-08002B2CF9AE}" pid="3" name="EntitySelector">
    <vt:lpwstr/>
  </property>
  <property fmtid="{D5CDD505-2E9C-101B-9397-08002B2CF9AE}" pid="4" name="_ModerationStatus">
    <vt:lpwstr>0</vt:lpwstr>
  </property>
  <property fmtid="{D5CDD505-2E9C-101B-9397-08002B2CF9AE}" pid="5" name="_dlc_DocIdItemGuid">
    <vt:lpwstr>dddcf22b-a1c8-4035-88d8-72a3a7a5eac4</vt:lpwstr>
  </property>
</Properties>
</file>